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 - Přeložka dešťové ..." sheetId="2" r:id="rId2"/>
    <sheet name="SO-02 - Přeložka vodovodu" sheetId="3" r:id="rId3"/>
    <sheet name="ON - Ostatní náklady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'SO-01 - Přeložka dešťové ...'!$C$122:$K$332</definedName>
    <definedName name="_xlnm.Print_Area" localSheetId="1">'SO-01 - Přeložka dešťové ...'!$C$4:$J$76,'SO-01 - Přeložka dešťové ...'!$C$82:$J$104,'SO-01 - Přeložka dešťové ...'!$C$110:$K$332</definedName>
    <definedName name="_xlnm.Print_Titles" localSheetId="1">'SO-01 - Přeložka dešťové ...'!$122:$122</definedName>
    <definedName name="_xlnm._FilterDatabase" localSheetId="2" hidden="1">'SO-02 - Přeložka vodovodu'!$C$123:$K$267</definedName>
    <definedName name="_xlnm.Print_Area" localSheetId="2">'SO-02 - Přeložka vodovodu'!$C$4:$J$76,'SO-02 - Přeložka vodovodu'!$C$82:$J$105,'SO-02 - Přeložka vodovodu'!$C$111:$K$267</definedName>
    <definedName name="_xlnm.Print_Titles" localSheetId="2">'SO-02 - Přeložka vodovodu'!$123:$123</definedName>
    <definedName name="_xlnm._FilterDatabase" localSheetId="3" hidden="1">'ON - Ostatní náklady'!$C$120:$K$133</definedName>
    <definedName name="_xlnm.Print_Area" localSheetId="3">'ON - Ostatní náklady'!$C$4:$J$76,'ON - Ostatní náklady'!$C$82:$J$102,'ON - Ostatní náklady'!$C$108:$K$133</definedName>
    <definedName name="_xlnm.Print_Titles" localSheetId="3">'ON - Ostatní náklady'!$120:$120</definedName>
    <definedName name="_xlnm.Print_Area" localSheetId="4">'Seznam figur'!$C$4:$G$85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BI128"/>
  <c r="BH128"/>
  <c r="BG128"/>
  <c r="BF128"/>
  <c r="T128"/>
  <c r="T127"/>
  <c r="R128"/>
  <c r="R127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117"/>
  <c r="J14"/>
  <c r="J12"/>
  <c r="J115"/>
  <c r="E7"/>
  <c r="E85"/>
  <c i="3" r="J37"/>
  <c r="J36"/>
  <c i="1" r="AY96"/>
  <c i="3" r="J35"/>
  <c i="1" r="AX96"/>
  <c i="3"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7"/>
  <c r="BH197"/>
  <c r="BG197"/>
  <c r="BF197"/>
  <c r="T197"/>
  <c r="T196"/>
  <c r="R197"/>
  <c r="R196"/>
  <c r="P197"/>
  <c r="P196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3"/>
  <c r="BH173"/>
  <c r="BG173"/>
  <c r="BF173"/>
  <c r="T173"/>
  <c r="R173"/>
  <c r="P173"/>
  <c r="BI171"/>
  <c r="BH171"/>
  <c r="BG171"/>
  <c r="BF171"/>
  <c r="T171"/>
  <c r="R171"/>
  <c r="P171"/>
  <c r="BI165"/>
  <c r="BH165"/>
  <c r="BG165"/>
  <c r="BF165"/>
  <c r="T165"/>
  <c r="R165"/>
  <c r="P165"/>
  <c r="BI163"/>
  <c r="BH163"/>
  <c r="BG163"/>
  <c r="BF163"/>
  <c r="T163"/>
  <c r="R163"/>
  <c r="P163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91"/>
  <c r="J20"/>
  <c r="J18"/>
  <c r="E18"/>
  <c r="F121"/>
  <c r="J17"/>
  <c r="J15"/>
  <c r="E15"/>
  <c r="F120"/>
  <c r="J14"/>
  <c r="J12"/>
  <c r="J118"/>
  <c r="E7"/>
  <c r="E85"/>
  <c i="2" r="J37"/>
  <c r="J36"/>
  <c i="1" r="AY95"/>
  <c i="2" r="J35"/>
  <c i="1" r="AX95"/>
  <c i="2" r="BI332"/>
  <c r="BH332"/>
  <c r="BG332"/>
  <c r="BF332"/>
  <c r="T332"/>
  <c r="T331"/>
  <c r="R332"/>
  <c r="R331"/>
  <c r="P332"/>
  <c r="P331"/>
  <c r="BI330"/>
  <c r="BH330"/>
  <c r="BG330"/>
  <c r="BF330"/>
  <c r="T330"/>
  <c r="R330"/>
  <c r="P330"/>
  <c r="BI328"/>
  <c r="BH328"/>
  <c r="BG328"/>
  <c r="BF328"/>
  <c r="T328"/>
  <c r="R328"/>
  <c r="P328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T264"/>
  <c r="R265"/>
  <c r="R264"/>
  <c r="P265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42"/>
  <c r="BH242"/>
  <c r="BG242"/>
  <c r="BF242"/>
  <c r="T242"/>
  <c r="R242"/>
  <c r="P242"/>
  <c r="BI238"/>
  <c r="BH238"/>
  <c r="BG238"/>
  <c r="BF238"/>
  <c r="T238"/>
  <c r="R238"/>
  <c r="P238"/>
  <c r="BI232"/>
  <c r="BH232"/>
  <c r="BG232"/>
  <c r="BF232"/>
  <c r="T232"/>
  <c r="R232"/>
  <c r="P232"/>
  <c r="BI230"/>
  <c r="BH230"/>
  <c r="BG230"/>
  <c r="BF230"/>
  <c r="T230"/>
  <c r="R230"/>
  <c r="P230"/>
  <c r="BI222"/>
  <c r="BH222"/>
  <c r="BG222"/>
  <c r="BF222"/>
  <c r="T222"/>
  <c r="R222"/>
  <c r="P222"/>
  <c r="BI216"/>
  <c r="BH216"/>
  <c r="BG216"/>
  <c r="BF216"/>
  <c r="T216"/>
  <c r="R216"/>
  <c r="P216"/>
  <c r="BI214"/>
  <c r="BH214"/>
  <c r="BG214"/>
  <c r="BF214"/>
  <c r="T214"/>
  <c r="R214"/>
  <c r="P214"/>
  <c r="BI204"/>
  <c r="BH204"/>
  <c r="BG204"/>
  <c r="BF204"/>
  <c r="T204"/>
  <c r="R204"/>
  <c r="P204"/>
  <c r="BI199"/>
  <c r="BH199"/>
  <c r="BG199"/>
  <c r="BF199"/>
  <c r="T199"/>
  <c r="R199"/>
  <c r="P199"/>
  <c r="BI192"/>
  <c r="BH192"/>
  <c r="BG192"/>
  <c r="BF192"/>
  <c r="T192"/>
  <c r="R192"/>
  <c r="P192"/>
  <c r="BI187"/>
  <c r="BH187"/>
  <c r="BG187"/>
  <c r="BF187"/>
  <c r="T187"/>
  <c r="R187"/>
  <c r="P187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46"/>
  <c r="BH146"/>
  <c r="BG146"/>
  <c r="BF146"/>
  <c r="T146"/>
  <c r="R146"/>
  <c r="P146"/>
  <c r="BI136"/>
  <c r="BH136"/>
  <c r="BG136"/>
  <c r="BF136"/>
  <c r="T136"/>
  <c r="R136"/>
  <c r="P136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91"/>
  <c r="J20"/>
  <c r="J18"/>
  <c r="E18"/>
  <c r="F120"/>
  <c r="J17"/>
  <c r="J15"/>
  <c r="E15"/>
  <c r="F119"/>
  <c r="J14"/>
  <c r="J12"/>
  <c r="J89"/>
  <c r="E7"/>
  <c r="E113"/>
  <c i="1" r="L90"/>
  <c r="AM90"/>
  <c r="AM89"/>
  <c r="L89"/>
  <c r="AM87"/>
  <c r="L87"/>
  <c r="L85"/>
  <c r="L84"/>
  <c i="2" r="J299"/>
  <c r="BK269"/>
  <c r="J158"/>
  <c r="J174"/>
  <c r="J272"/>
  <c r="J307"/>
  <c r="J287"/>
  <c r="J232"/>
  <c r="BK192"/>
  <c r="J261"/>
  <c r="J180"/>
  <c r="BK302"/>
  <c r="BK330"/>
  <c r="BK271"/>
  <c r="J216"/>
  <c r="BK328"/>
  <c r="J315"/>
  <c r="BK180"/>
  <c r="J292"/>
  <c r="BK242"/>
  <c r="J305"/>
  <c r="J273"/>
  <c r="BK289"/>
  <c i="3" r="J250"/>
  <c r="J247"/>
  <c r="BK240"/>
  <c r="BK231"/>
  <c r="BK224"/>
  <c r="BK220"/>
  <c r="BK210"/>
  <c r="BK163"/>
  <c r="J266"/>
  <c r="BK250"/>
  <c r="J240"/>
  <c r="J231"/>
  <c r="J213"/>
  <c r="J206"/>
  <c r="BK173"/>
  <c r="BK254"/>
  <c r="J248"/>
  <c r="BK230"/>
  <c r="BK223"/>
  <c r="J191"/>
  <c r="J246"/>
  <c r="J222"/>
  <c r="BK212"/>
  <c r="J178"/>
  <c r="J214"/>
  <c r="J127"/>
  <c r="BK145"/>
  <c i="4" r="BK125"/>
  <c r="J130"/>
  <c i="2" r="BK317"/>
  <c r="BK204"/>
  <c r="BK265"/>
  <c r="BK287"/>
  <c r="J303"/>
  <c r="J274"/>
  <c r="J199"/>
  <c r="BK309"/>
  <c r="J204"/>
  <c r="BK296"/>
  <c r="J260"/>
  <c r="BK126"/>
  <c r="BK187"/>
  <c r="J136"/>
  <c r="BK312"/>
  <c r="BK274"/>
  <c r="J126"/>
  <c i="3" r="J249"/>
  <c r="BK233"/>
  <c r="J223"/>
  <c r="BK213"/>
  <c r="BK180"/>
  <c r="J157"/>
  <c r="J254"/>
  <c r="BK241"/>
  <c r="J234"/>
  <c r="BK214"/>
  <c r="BK183"/>
  <c r="BK129"/>
  <c r="BK234"/>
  <c r="BK216"/>
  <c r="BK186"/>
  <c r="BK232"/>
  <c r="J216"/>
  <c r="J201"/>
  <c r="BK127"/>
  <c r="BK178"/>
  <c r="BK139"/>
  <c i="4" r="J133"/>
  <c r="J128"/>
  <c i="2" r="J309"/>
  <c i="1" r="AS94"/>
  <c i="2" r="BK216"/>
  <c r="J238"/>
  <c r="BK301"/>
  <c r="J265"/>
  <c r="BK282"/>
  <c r="BK332"/>
  <c r="J320"/>
  <c r="BK299"/>
  <c i="3" r="BK260"/>
  <c r="BK229"/>
  <c r="J219"/>
  <c r="J183"/>
  <c r="BK262"/>
  <c r="BK238"/>
  <c r="BK211"/>
  <c r="J139"/>
  <c r="J237"/>
  <c r="BK218"/>
  <c r="BK235"/>
  <c r="J186"/>
  <c r="BK203"/>
  <c r="J129"/>
  <c i="4" r="BK126"/>
  <c r="J125"/>
  <c r="BK124"/>
  <c i="2" r="J330"/>
  <c r="J262"/>
  <c r="BK222"/>
  <c r="J296"/>
  <c r="J161"/>
  <c r="BK314"/>
  <c r="J301"/>
  <c r="BK238"/>
  <c r="J164"/>
  <c r="BK307"/>
  <c r="J230"/>
  <c i="3" r="J242"/>
  <c r="BK222"/>
  <c r="J203"/>
  <c r="BK252"/>
  <c r="J229"/>
  <c r="BK191"/>
  <c r="J252"/>
  <c r="J221"/>
  <c r="J244"/>
  <c r="J165"/>
  <c r="BK131"/>
  <c i="4" r="BK130"/>
  <c r="J126"/>
  <c i="2" r="BK300"/>
  <c r="BK164"/>
  <c r="BK305"/>
  <c i="3" r="BK266"/>
  <c r="J241"/>
  <c r="BK221"/>
  <c r="BK197"/>
  <c r="J256"/>
  <c r="J236"/>
  <c r="J208"/>
  <c r="J155"/>
  <c r="J233"/>
  <c r="BK205"/>
  <c r="BK219"/>
  <c r="J202"/>
  <c r="J131"/>
  <c r="BK157"/>
  <c i="4" r="BK133"/>
  <c i="2" r="BK272"/>
  <c r="BK161"/>
  <c r="J306"/>
  <c r="BK260"/>
  <c r="J187"/>
  <c r="BK158"/>
  <c r="J269"/>
  <c r="J324"/>
  <c r="BK288"/>
  <c r="BK273"/>
  <c r="BK199"/>
  <c r="J242"/>
  <c r="BK315"/>
  <c r="BK297"/>
  <c r="BK262"/>
  <c r="BK136"/>
  <c r="J177"/>
  <c r="J311"/>
  <c r="J312"/>
  <c r="BK270"/>
  <c r="J214"/>
  <c r="BK286"/>
  <c r="BK298"/>
  <c r="J146"/>
  <c r="J304"/>
  <c r="BK267"/>
  <c i="3" r="BK256"/>
  <c r="J235"/>
  <c r="BK225"/>
  <c r="J212"/>
  <c r="J145"/>
  <c r="BK247"/>
  <c r="BK226"/>
  <c r="J210"/>
  <c r="J260"/>
  <c r="J243"/>
  <c r="J227"/>
  <c i="4" r="J124"/>
  <c i="2" r="J286"/>
  <c r="BK313"/>
  <c r="BK304"/>
  <c r="J270"/>
  <c r="BK316"/>
  <c r="BK311"/>
  <c r="J297"/>
  <c r="BK232"/>
  <c r="BK261"/>
  <c r="J289"/>
  <c r="BK284"/>
  <c i="3" r="BK244"/>
  <c r="BK228"/>
  <c r="J218"/>
  <c r="J173"/>
  <c r="BK248"/>
  <c r="J224"/>
  <c r="BK165"/>
  <c r="BK246"/>
  <c r="J180"/>
  <c r="BK201"/>
  <c i="4" r="BK132"/>
  <c i="2" r="J291"/>
  <c r="BK306"/>
  <c r="J317"/>
  <c r="BK285"/>
  <c r="BK174"/>
  <c r="BK324"/>
  <c r="J313"/>
  <c r="J288"/>
  <c r="J222"/>
  <c r="J316"/>
  <c r="J300"/>
  <c i="3" r="BK243"/>
  <c r="BK227"/>
  <c r="BK217"/>
  <c r="BK179"/>
  <c r="BK142"/>
  <c r="BK237"/>
  <c r="J220"/>
  <c r="J179"/>
  <c r="BK236"/>
  <c r="J211"/>
  <c r="J238"/>
  <c r="BK209"/>
  <c r="J205"/>
  <c r="J142"/>
  <c i="4" r="J132"/>
  <c r="BK128"/>
  <c i="2" r="BK322"/>
  <c r="J298"/>
  <c r="BK320"/>
  <c r="BK292"/>
  <c r="BK230"/>
  <c r="J271"/>
  <c r="J314"/>
  <c r="J285"/>
  <c r="J322"/>
  <c r="BK177"/>
  <c r="J267"/>
  <c r="J302"/>
  <c i="3" r="J264"/>
  <c r="J230"/>
  <c r="J197"/>
  <c r="BK264"/>
  <c r="J225"/>
  <c r="J171"/>
  <c r="J217"/>
  <c r="J209"/>
  <c r="BK153"/>
  <c i="4" r="F35"/>
  <c i="2" r="BK294"/>
  <c r="J192"/>
  <c r="J328"/>
  <c r="J282"/>
  <c r="J284"/>
  <c r="BK146"/>
  <c r="BK291"/>
  <c r="J332"/>
  <c r="BK214"/>
  <c r="J294"/>
  <c r="BK303"/>
  <c i="3" r="J262"/>
  <c r="J232"/>
  <c r="BK206"/>
  <c r="BK155"/>
  <c r="BK242"/>
  <c r="J228"/>
  <c r="BK202"/>
  <c r="BK249"/>
  <c r="BK208"/>
  <c r="J226"/>
  <c r="J163"/>
  <c r="BK171"/>
  <c r="J153"/>
  <c i="2" l="1" r="BK266"/>
  <c r="J266"/>
  <c r="J100"/>
  <c r="T319"/>
  <c r="R281"/>
  <c r="P319"/>
  <c r="T281"/>
  <c r="P125"/>
  <c r="P124"/>
  <c r="P123"/>
  <c i="1" r="AU95"/>
  <c i="2" r="T266"/>
  <c r="P281"/>
  <c i="3" r="T126"/>
  <c r="T200"/>
  <c i="2" r="R125"/>
  <c r="R124"/>
  <c r="R123"/>
  <c r="R266"/>
  <c r="BK319"/>
  <c r="J319"/>
  <c r="J102"/>
  <c i="3" r="BK182"/>
  <c r="J182"/>
  <c r="J99"/>
  <c r="T204"/>
  <c r="P263"/>
  <c i="2" r="BK281"/>
  <c r="J281"/>
  <c r="J101"/>
  <c i="3" r="BK126"/>
  <c r="J126"/>
  <c r="J98"/>
  <c r="R182"/>
  <c r="BK204"/>
  <c r="J204"/>
  <c r="J102"/>
  <c r="T251"/>
  <c i="2" r="T125"/>
  <c r="T124"/>
  <c r="T123"/>
  <c r="P266"/>
  <c r="R319"/>
  <c i="3" r="R126"/>
  <c r="T182"/>
  <c r="BK200"/>
  <c r="J200"/>
  <c r="J101"/>
  <c r="P200"/>
  <c r="R204"/>
  <c r="P251"/>
  <c r="R263"/>
  <c i="2" r="BK125"/>
  <c r="J125"/>
  <c r="J98"/>
  <c i="3" r="P126"/>
  <c r="P182"/>
  <c r="R200"/>
  <c r="P204"/>
  <c r="BK251"/>
  <c r="J251"/>
  <c r="J103"/>
  <c r="R251"/>
  <c r="BK263"/>
  <c r="J263"/>
  <c r="J104"/>
  <c r="T263"/>
  <c i="4" r="BK123"/>
  <c r="J123"/>
  <c r="J98"/>
  <c r="P123"/>
  <c r="R123"/>
  <c r="T123"/>
  <c r="BK131"/>
  <c r="J131"/>
  <c r="J101"/>
  <c r="P131"/>
  <c r="R131"/>
  <c r="T131"/>
  <c i="2" r="BK264"/>
  <c r="J264"/>
  <c r="J99"/>
  <c r="BK331"/>
  <c r="J331"/>
  <c r="J103"/>
  <c i="3" r="BK196"/>
  <c r="J196"/>
  <c r="J100"/>
  <c i="4" r="BK127"/>
  <c r="J127"/>
  <c r="J99"/>
  <c r="BK129"/>
  <c r="J129"/>
  <c r="J100"/>
  <c r="E111"/>
  <c r="F91"/>
  <c r="J118"/>
  <c r="F92"/>
  <c r="BE124"/>
  <c r="BE133"/>
  <c r="J89"/>
  <c r="J91"/>
  <c r="BE125"/>
  <c r="BE126"/>
  <c r="BE128"/>
  <c r="BE130"/>
  <c r="BE132"/>
  <c i="1" r="BB97"/>
  <c i="3" r="J121"/>
  <c r="BE142"/>
  <c r="J89"/>
  <c r="F92"/>
  <c r="J120"/>
  <c i="2" r="BK124"/>
  <c r="J124"/>
  <c r="J97"/>
  <c i="3" r="E114"/>
  <c r="BE139"/>
  <c r="F91"/>
  <c r="BE155"/>
  <c r="BE191"/>
  <c r="BE202"/>
  <c r="BE212"/>
  <c r="BE145"/>
  <c r="BE206"/>
  <c r="BE211"/>
  <c r="BE225"/>
  <c r="BE234"/>
  <c r="BE127"/>
  <c r="BE129"/>
  <c r="BE163"/>
  <c r="BE173"/>
  <c r="BE178"/>
  <c r="BE179"/>
  <c r="BE180"/>
  <c r="BE183"/>
  <c r="BE214"/>
  <c r="BE222"/>
  <c r="BE226"/>
  <c r="BE229"/>
  <c r="BE232"/>
  <c r="BE242"/>
  <c r="BE247"/>
  <c r="BE250"/>
  <c r="BE256"/>
  <c r="BE266"/>
  <c r="BE153"/>
  <c r="BE157"/>
  <c r="BE197"/>
  <c r="BE203"/>
  <c r="BE205"/>
  <c r="BE217"/>
  <c r="BE220"/>
  <c r="BE233"/>
  <c r="BE236"/>
  <c r="BE237"/>
  <c r="BE240"/>
  <c r="BE241"/>
  <c r="BE244"/>
  <c r="BE246"/>
  <c r="BE248"/>
  <c r="BE249"/>
  <c r="BE252"/>
  <c r="BE254"/>
  <c r="BE131"/>
  <c r="BE165"/>
  <c r="BE171"/>
  <c r="BE186"/>
  <c r="BE201"/>
  <c r="BE208"/>
  <c r="BE209"/>
  <c r="BE210"/>
  <c r="BE213"/>
  <c r="BE216"/>
  <c r="BE218"/>
  <c r="BE219"/>
  <c r="BE221"/>
  <c r="BE223"/>
  <c r="BE224"/>
  <c r="BE227"/>
  <c r="BE228"/>
  <c r="BE230"/>
  <c r="BE231"/>
  <c r="BE235"/>
  <c r="BE238"/>
  <c r="BE243"/>
  <c r="BE260"/>
  <c r="BE262"/>
  <c r="BE264"/>
  <c i="2" r="BE146"/>
  <c r="BE199"/>
  <c r="BE291"/>
  <c r="BE297"/>
  <c r="F91"/>
  <c r="J117"/>
  <c r="BE270"/>
  <c r="BE282"/>
  <c r="J119"/>
  <c r="BE158"/>
  <c r="BE260"/>
  <c r="BE273"/>
  <c r="BE284"/>
  <c r="BE316"/>
  <c r="BE320"/>
  <c r="BE328"/>
  <c r="BE330"/>
  <c r="BE174"/>
  <c r="BE294"/>
  <c r="BE312"/>
  <c r="E85"/>
  <c r="J92"/>
  <c r="BE136"/>
  <c r="BE261"/>
  <c r="BE267"/>
  <c r="BE274"/>
  <c r="BE286"/>
  <c r="BE289"/>
  <c r="BE299"/>
  <c r="BE303"/>
  <c r="BE317"/>
  <c r="BE332"/>
  <c r="BE287"/>
  <c r="BE292"/>
  <c r="BE296"/>
  <c r="BE298"/>
  <c r="BE313"/>
  <c r="F92"/>
  <c r="BE238"/>
  <c r="BE269"/>
  <c r="BE306"/>
  <c r="BE262"/>
  <c r="BE272"/>
  <c r="BE285"/>
  <c r="BE305"/>
  <c r="BE311"/>
  <c r="BE126"/>
  <c r="BE164"/>
  <c r="BE214"/>
  <c r="BE222"/>
  <c r="BE242"/>
  <c r="BE302"/>
  <c r="BE309"/>
  <c r="BE314"/>
  <c r="BE187"/>
  <c r="BE192"/>
  <c r="BE204"/>
  <c r="BE230"/>
  <c r="BE232"/>
  <c r="BE265"/>
  <c r="BE301"/>
  <c r="BE304"/>
  <c r="BE307"/>
  <c r="BE315"/>
  <c r="BE322"/>
  <c r="BE177"/>
  <c r="BE300"/>
  <c r="BE324"/>
  <c r="BE161"/>
  <c r="BE180"/>
  <c r="BE216"/>
  <c r="BE271"/>
  <c r="BE288"/>
  <c r="F37"/>
  <c i="1" r="BD95"/>
  <c i="4" r="F37"/>
  <c i="1" r="BD97"/>
  <c i="2" r="J34"/>
  <c i="1" r="AW95"/>
  <c i="4" r="J34"/>
  <c i="1" r="AW97"/>
  <c i="4" r="F36"/>
  <c i="1" r="BC97"/>
  <c i="4" r="F34"/>
  <c i="1" r="BA97"/>
  <c i="3" r="J34"/>
  <c i="1" r="AW96"/>
  <c i="2" r="F35"/>
  <c i="1" r="BB95"/>
  <c i="3" r="F37"/>
  <c i="1" r="BD96"/>
  <c i="3" r="F34"/>
  <c i="1" r="BA96"/>
  <c i="3" r="F35"/>
  <c i="1" r="BB96"/>
  <c i="2" r="F34"/>
  <c i="1" r="BA95"/>
  <c i="2" r="F36"/>
  <c i="1" r="BC95"/>
  <c i="3" r="F36"/>
  <c i="1" r="BC96"/>
  <c i="3" l="1" r="R125"/>
  <c r="R124"/>
  <c i="4" r="T122"/>
  <c r="T121"/>
  <c r="R122"/>
  <c r="R121"/>
  <c r="P122"/>
  <c r="P121"/>
  <c i="1" r="AU97"/>
  <c i="3" r="P125"/>
  <c r="P124"/>
  <c i="1" r="AU96"/>
  <c i="3" r="T125"/>
  <c r="T124"/>
  <c r="BK125"/>
  <c r="BK124"/>
  <c r="J124"/>
  <c r="J96"/>
  <c i="4" r="BK122"/>
  <c r="J122"/>
  <c r="J97"/>
  <c i="3" r="J125"/>
  <c r="J97"/>
  <c i="2" r="BK123"/>
  <c r="J123"/>
  <c r="J30"/>
  <c i="1" r="AG95"/>
  <c i="3" r="F33"/>
  <c i="1" r="AZ96"/>
  <c i="2" r="F33"/>
  <c i="1" r="AZ95"/>
  <c i="2" r="J33"/>
  <c i="1" r="AV95"/>
  <c r="AT95"/>
  <c r="BC94"/>
  <c r="AY94"/>
  <c i="3" r="J33"/>
  <c i="1" r="AV96"/>
  <c r="AT96"/>
  <c i="4" r="F33"/>
  <c i="1" r="AZ97"/>
  <c i="4" r="J33"/>
  <c i="1" r="AV97"/>
  <c r="AT97"/>
  <c i="3" r="J30"/>
  <c i="1" r="AG96"/>
  <c r="BA94"/>
  <c r="W30"/>
  <c r="BD94"/>
  <c r="W33"/>
  <c r="BB94"/>
  <c r="W31"/>
  <c i="4" l="1" r="BK121"/>
  <c r="J121"/>
  <c r="J96"/>
  <c i="1" r="AN96"/>
  <c r="AN95"/>
  <c i="3" r="J39"/>
  <c i="2" r="J96"/>
  <c r="J39"/>
  <c i="1" r="AU94"/>
  <c r="W32"/>
  <c r="AZ94"/>
  <c r="AV94"/>
  <c r="AK29"/>
  <c r="AW94"/>
  <c r="AK30"/>
  <c r="AX94"/>
  <c i="4" l="1" r="J30"/>
  <c i="1" r="AG97"/>
  <c r="AG94"/>
  <c r="AK26"/>
  <c r="AK35"/>
  <c r="AT94"/>
  <c r="W29"/>
  <c i="4" l="1" r="J39"/>
  <c i="1" r="AN94"/>
  <c r="AN9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<sst xmlns="http://schemas.openxmlformats.org/spreadsheetml/2006/main">
  <si>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</si>
  <si>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</si>
  <si>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</si>
  <si>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</si>
  <si>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</si>
  <si>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{dffbcaf9-fe74-4cb4-86a7-818b24d20107}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</si>
  <si>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</si>
  <si>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</si>
  <si>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</si>
  <si>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</si>
  <si>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</si>
  <si>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</si>
  <si>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</si>
  <si>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20251121</t>
  </si>
  <si>
    <t>Stavba:</t>
  </si>
  <si>
    <t>Přeložka dešťové kanalizace Maršovice</t>
  </si>
  <si>
    <t>KSO:</t>
  </si>
  <si>
    <t>CC-CZ:</t>
  </si>
  <si>
    <t>Místo:</t>
  </si>
  <si>
    <t>Maršovice</t>
  </si>
  <si>
    <t>Datum:</t>
  </si>
  <si>
    <t>21. 11. 2025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</si>
  <si>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</si>
  <si>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</si>
  <si>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</si>
  <si>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</si>
  <si>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</si>
  <si>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</si>
  <si>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</si>
  <si>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</si>
  <si>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</si>
  <si>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</si>
  <si>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</si>
  <si>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</si>
  <si>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</si>
  <si>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</si>
  <si>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</si>
  <si>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</si>
  <si>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</si>
  <si>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</si>
  <si>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</si>
  <si>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</si>
  <si>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</si>
  <si>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</si>
  <si>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</si>
  <si>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</si>
  <si>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</si>
  <si>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</si>
  <si>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</si>
  <si>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</si>
  <si>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</si>
  <si>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</si>
  <si>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</si>
  <si>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</si>
  <si>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</si>
  <si>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</si>
  <si>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</si>
  <si>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</si>
  <si>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</si>
  <si>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</si>
  <si>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</si>
  <si>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</si>
  <si>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</si>
  <si>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</si>
  <si>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</si>
  <si>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</si>
  <si>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</si>
  <si>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</si>
  <si>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</si>
  <si>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</si>
  <si>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</si>
  <si>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</si>
  <si>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</si>
  <si>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</si>
  <si>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</si>
  <si>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</si>
  <si>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</si>
  <si>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Přeložka dešťové kanalizace</t>
  </si>
  <si>
    <t>ING</t>
  </si>
  <si>
    <t>1</t>
  </si>
  <si>
    <t>{89215458-9ee7-4008-aa34-edd3d71c2de5}</t>
  </si>
  <si>
    <t>2</t>
  </si>
  <si>
    <t>SO-02</t>
  </si>
  <si>
    <t>Přeložka vodovodu</t>
  </si>
  <si>
    <t>STA</t>
  </si>
  <si>
    <t>{da0c6d23-cffd-4281-a27a-42030c56bbe5}</t>
  </si>
  <si>
    <t>ON</t>
  </si>
  <si>
    <t>Ostatní náklady</t>
  </si>
  <si>
    <t>{b1b08ce8-7892-4af7-8a00-afb2bb3335df}</t>
  </si>
  <si>
    <t>f2</t>
  </si>
  <si>
    <t>Výkop jam šachet</t>
  </si>
  <si>
    <t>m3</t>
  </si>
  <si>
    <t>14,682</t>
  </si>
  <si>
    <t>f3</t>
  </si>
  <si>
    <t>Rýhy pro kanalizační potrubí</t>
  </si>
  <si>
    <t>44,963</t>
  </si>
  <si>
    <t>KRYCÍ LIST SOUPISU PRACÍ</t>
  </si>
  <si>
    <t>f4</t>
  </si>
  <si>
    <t>Zásyp</t>
  </si>
  <si>
    <t>31,726</t>
  </si>
  <si>
    <t>Objekt:</t>
  </si>
  <si>
    <t>SO-01 - Přeložka dešťové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</si>
  <si>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</si>
  <si>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</si>
  <si>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</si>
  <si>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</si>
  <si>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</si>
  <si>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</si>
  <si>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</si>
  <si>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</si>
  <si>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</si>
  <si>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Vedení trubní dálková a přípojná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</si>
  <si>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</si>
  <si>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</si>
  <si>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</si>
  <si>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</si>
  <si>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</si>
  <si>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</si>
  <si>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</si>
  <si>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</si>
  <si>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</si>
  <si>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</si>
  <si>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</si>
  <si>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</si>
  <si>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</si>
  <si>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</si>
  <si>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</si>
  <si>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</si>
  <si>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</si>
  <si>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</si>
  <si>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</si>
  <si>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</si>
  <si>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113107342</t>
  </si>
  <si>
    <t>Odstranění podkladu živičného tl přes 50 do 100 mm strojně pl do 50 m2</t>
  </si>
  <si>
    <t>m2</t>
  </si>
  <si>
    <t>CS ÚRS 2025 02</t>
  </si>
  <si>
    <t>4</t>
  </si>
  <si>
    <t>1908476203</t>
  </si>
  <si>
    <t>VV</t>
  </si>
  <si>
    <t>"Š57"</t>
  </si>
  <si>
    <t>1,8*1,8</t>
  </si>
  <si>
    <t>"Š60"</t>
  </si>
  <si>
    <t>"R1"</t>
  </si>
  <si>
    <t>4,25*1</t>
  </si>
  <si>
    <t>"R2"</t>
  </si>
  <si>
    <t>4,69*1</t>
  </si>
  <si>
    <t>Součet</t>
  </si>
  <si>
    <t>121151103</t>
  </si>
  <si>
    <t>Sejmutí ornice plochy do 100 m2 tl vrstvy do 200 mm strojně</t>
  </si>
  <si>
    <t>713857914</t>
  </si>
  <si>
    <t>"Š59 - dělený výkop s SO-02"</t>
  </si>
  <si>
    <t>1,4*0,7</t>
  </si>
  <si>
    <t>"Š54"</t>
  </si>
  <si>
    <t>1,8*0,9</t>
  </si>
  <si>
    <t>"R3"</t>
  </si>
  <si>
    <t>1,39*1</t>
  </si>
  <si>
    <t>"R4"</t>
  </si>
  <si>
    <t>14*1</t>
  </si>
  <si>
    <t>3</t>
  </si>
  <si>
    <t>131251201</t>
  </si>
  <si>
    <t>Hloubení jam zapažených v hornině třídy těžitelnosti I skupiny 3 objem do 20 m3 strojně</t>
  </si>
  <si>
    <t>1502044654</t>
  </si>
  <si>
    <t>"Š57 - h=1,33"</t>
  </si>
  <si>
    <t>1,8*1,8*1,33</t>
  </si>
  <si>
    <t>"Š60 - h=2,84"</t>
  </si>
  <si>
    <t>"Š59 - h=2,11 - dělený výkop s SO-02"</t>
  </si>
  <si>
    <t>1,4*1,4*2,11</t>
  </si>
  <si>
    <t>"Š54 - h=1,19 - částečné odkrytí stávající šachty"</t>
  </si>
  <si>
    <t>0,9*1,8*1,19</t>
  </si>
  <si>
    <t>"Poměr dle PD"</t>
  </si>
  <si>
    <t>f2*0,5</t>
  </si>
  <si>
    <t>131351201</t>
  </si>
  <si>
    <t>Hloubení jam zapažených v hornině třídy těžitelnosti II skupiny 4 objem do 20 m3 strojně</t>
  </si>
  <si>
    <t>1862285963</t>
  </si>
  <si>
    <t>f2*0,45</t>
  </si>
  <si>
    <t>5</t>
  </si>
  <si>
    <t>131451201</t>
  </si>
  <si>
    <t>Hloubení jam zapažených v hornině třídy těžitelnosti II skupiny 5 objem do 20 m3 strojně</t>
  </si>
  <si>
    <t>11609772</t>
  </si>
  <si>
    <t>f2*0,05</t>
  </si>
  <si>
    <t>6</t>
  </si>
  <si>
    <t>132254202</t>
  </si>
  <si>
    <t>Hloubení zapažených rýh š do 2000 mm v hornině třídy těžitelnosti I skupiny 3 objem do 50 m3</t>
  </si>
  <si>
    <t>489466992</t>
  </si>
  <si>
    <t>"R1 - průměrná hloubka 1,65 m"</t>
  </si>
  <si>
    <t>4,25*1*1,65</t>
  </si>
  <si>
    <t>"R2 - průměrná hloubka 2,475 m"</t>
  </si>
  <si>
    <t>6*1*2,475</t>
  </si>
  <si>
    <t>"R3 - průměrná hloubka 1,65 m"</t>
  </si>
  <si>
    <t>14*1*1,65</t>
  </si>
  <si>
    <t>f3*0,5</t>
  </si>
  <si>
    <t>7</t>
  </si>
  <si>
    <t>132354202</t>
  </si>
  <si>
    <t>Hloubení zapažených rýh š do 2000 mm v hornině třídy těžitelnosti II skupiny 4 objem do 50 m3</t>
  </si>
  <si>
    <t>422833560</t>
  </si>
  <si>
    <t>f3*0,45</t>
  </si>
  <si>
    <t>8</t>
  </si>
  <si>
    <t>132454201</t>
  </si>
  <si>
    <t>Hloubení zapažených rýh š do 2000 mm v hornině třídy těžitelnosti II skupiny 5 objem do 20 m3</t>
  </si>
  <si>
    <t>-1153017975</t>
  </si>
  <si>
    <t>f3*0,05</t>
  </si>
  <si>
    <t>9</t>
  </si>
  <si>
    <t>151101101</t>
  </si>
  <si>
    <t>Zřízení příložného pažení a rozepření stěn rýh hl do 2 m</t>
  </si>
  <si>
    <t>-1328222171</t>
  </si>
  <si>
    <t>"Plochy odměřovány z PD ve formátu DWG"</t>
  </si>
  <si>
    <t>"R1 - průměrná hloubka 1,69"</t>
  </si>
  <si>
    <t>(6,08*1,69)*2</t>
  </si>
  <si>
    <t>"R3 - průměrná hloubka 1,59"</t>
  </si>
  <si>
    <t>(15,67*1,59)*2</t>
  </si>
  <si>
    <t>10</t>
  </si>
  <si>
    <t>151101102</t>
  </si>
  <si>
    <t>Zřízení příložného pažení a rozepření stěn rýh hl přes 2 do 4 m</t>
  </si>
  <si>
    <t>729403638</t>
  </si>
  <si>
    <t>"R2 - průměrná hloubka 2,42"</t>
  </si>
  <si>
    <t>(7,77*2,42)*2</t>
  </si>
  <si>
    <t>11</t>
  </si>
  <si>
    <t>151101111</t>
  </si>
  <si>
    <t>Odstranění příložného pažení a rozepření stěn rýh hl do 2 m</t>
  </si>
  <si>
    <t>404407505</t>
  </si>
  <si>
    <t>151101112</t>
  </si>
  <si>
    <t>Odstranění příložného pažení a rozepření stěn rýh hl přes 2 do 4 m</t>
  </si>
  <si>
    <t>1194654487</t>
  </si>
  <si>
    <t>13</t>
  </si>
  <si>
    <t>162651112</t>
  </si>
  <si>
    <t>Vodorovné přemístění přes 4 000 do 5000 m výkopku/sypaniny z horniny třídy těžitelnosti I skupiny 1 až 3</t>
  </si>
  <si>
    <t>-801001459</t>
  </si>
  <si>
    <t>f2*0,5+f3*0,5</t>
  </si>
  <si>
    <t>"Odečet zeminy použité na zásyp - proveden ze 60% z původní zeminy (zelený pás), ze 40% ze štěrkodrtě 0/63 (pod asfaltovou komunikací)"</t>
  </si>
  <si>
    <t>-f4*0,6</t>
  </si>
  <si>
    <t>"Dovoz štěrkodrtě na obsyp a zásyp"</t>
  </si>
  <si>
    <t>30*1*(0,3+0,3)</t>
  </si>
  <si>
    <t>f4*0,4</t>
  </si>
  <si>
    <t>"Odečet objemu potrubí"</t>
  </si>
  <si>
    <t>-(PI*0,15*0,15*30)</t>
  </si>
  <si>
    <t>14</t>
  </si>
  <si>
    <t>162651132</t>
  </si>
  <si>
    <t>Vodorovné přemístění přes 4 000 do 5000 m výkopku/sypaniny z horniny třídy těžitelnosti II skupiny 4 a 5</t>
  </si>
  <si>
    <t>-2070275271</t>
  </si>
  <si>
    <t>f2*0,45+f2*0,05+f3*0,45+f3*0,05</t>
  </si>
  <si>
    <t>15</t>
  </si>
  <si>
    <t>171251201</t>
  </si>
  <si>
    <t>Uložení sypaniny na skládky nebo meziskládky</t>
  </si>
  <si>
    <t>1291234971</t>
  </si>
  <si>
    <t>16</t>
  </si>
  <si>
    <t>171201231</t>
  </si>
  <si>
    <t>Poplatek za uložení zeminy a kamení na recyklační skládce (skládkovné) kód odpadu 17 05 04</t>
  </si>
  <si>
    <t>t</t>
  </si>
  <si>
    <t>2098706922</t>
  </si>
  <si>
    <t>"Upraveno koeficientem hmotnosti"</t>
  </si>
  <si>
    <t>"pro zeminy skupiny 3"</t>
  </si>
  <si>
    <t>((f2*0,5+f3*0,5)-(f4*0,6))*2</t>
  </si>
  <si>
    <t>"pro zeminy skupiny 4 a 5"</t>
  </si>
  <si>
    <t>((f2*0,45+f2*0,05)+(f3*0,45+f3*0,05))*2,1</t>
  </si>
  <si>
    <t>17</t>
  </si>
  <si>
    <t>M</t>
  </si>
  <si>
    <t>58337303</t>
  </si>
  <si>
    <t>štěrkopísek frakce 0/8</t>
  </si>
  <si>
    <t>-327437922</t>
  </si>
  <si>
    <t>15,879*2 'Přepočtené koeficientem množství</t>
  </si>
  <si>
    <t>18</t>
  </si>
  <si>
    <t>175151101</t>
  </si>
  <si>
    <t>Obsypání potrubí strojně sypaninou bez prohození, uloženou do 3 m</t>
  </si>
  <si>
    <t>-658842115</t>
  </si>
  <si>
    <t>"Obsyp potrubí do výšky 300 mm nad potrubí"</t>
  </si>
  <si>
    <t>19</t>
  </si>
  <si>
    <t>58344197</t>
  </si>
  <si>
    <t>štěrkodrť frakce 0/63</t>
  </si>
  <si>
    <t>-1505921008</t>
  </si>
  <si>
    <t>"Štěrkodrť použita na 40% zásypu"</t>
  </si>
  <si>
    <t>12,69*1,8 'Přepočtené koeficientem množství</t>
  </si>
  <si>
    <t>20</t>
  </si>
  <si>
    <t>174151101</t>
  </si>
  <si>
    <t>Zásyp jam, šachet rýh nebo kolem objektů sypaninou se zhutněním</t>
  </si>
  <si>
    <t>654240643</t>
  </si>
  <si>
    <t>P</t>
  </si>
  <si>
    <t>Poznámka k položce:_x000d_
Zásyp:_x000d_
40% štěrkodrť (pod asfaltovou komunikací)_x000d_
60% původní zemina (zelený pás)</t>
  </si>
  <si>
    <t>"Výkop rýh + jam"</t>
  </si>
  <si>
    <t>f2+f3</t>
  </si>
  <si>
    <t>"odečet objemu lože"</t>
  </si>
  <si>
    <t>-30*1*0,1</t>
  </si>
  <si>
    <t>"odečet objemu obsypu včetně objemu potrubí"</t>
  </si>
  <si>
    <t>-30*1*(0,3+0,3)</t>
  </si>
  <si>
    <t>"odečet objemu šachet"</t>
  </si>
  <si>
    <t>-(PI*0,6*0,6*1,33)</t>
  </si>
  <si>
    <t>-(PI*0,6*0,6*2,84)</t>
  </si>
  <si>
    <t>-(PI*0,3*0,3*2,11)</t>
  </si>
  <si>
    <t>-(PI*0,6*0,6*2,84)/2</t>
  </si>
  <si>
    <t>181351003</t>
  </si>
  <si>
    <t>Rozprostření ornice tl vrstvy do 200 mm pl do 100 m2 v rovině nebo ve svahu do 1:5 strojně</t>
  </si>
  <si>
    <t>29771778</t>
  </si>
  <si>
    <t>22</t>
  </si>
  <si>
    <t>181411121</t>
  </si>
  <si>
    <t>Založení lučního trávníku výsevem pl do 1000 m2 v rovině a ve svahu do 1:5</t>
  </si>
  <si>
    <t>1142118931</t>
  </si>
  <si>
    <t>23</t>
  </si>
  <si>
    <t>00572470</t>
  </si>
  <si>
    <t>osivo směs travní univerzál</t>
  </si>
  <si>
    <t>kg</t>
  </si>
  <si>
    <t>1009925955</t>
  </si>
  <si>
    <t>14*0,02 'Přepočtené koeficientem množství</t>
  </si>
  <si>
    <t>Svislé a kompletní konstrukce</t>
  </si>
  <si>
    <t>24</t>
  </si>
  <si>
    <t>358315124R1</t>
  </si>
  <si>
    <t>Bourání stávající šachty z prostého betonu</t>
  </si>
  <si>
    <t>-1270636219</t>
  </si>
  <si>
    <t>Vodorovné konstrukce</t>
  </si>
  <si>
    <t>25</t>
  </si>
  <si>
    <t>451573111</t>
  </si>
  <si>
    <t>Lože pod potrubí otevřený výkop ze štěrkopísku</t>
  </si>
  <si>
    <t>964219115</t>
  </si>
  <si>
    <t>30*1*0,1</t>
  </si>
  <si>
    <t>26</t>
  </si>
  <si>
    <t>59224185</t>
  </si>
  <si>
    <t>prstenec šachtový vyrovnávací betonový 625x120x60mm</t>
  </si>
  <si>
    <t>kus</t>
  </si>
  <si>
    <t>2021602549</t>
  </si>
  <si>
    <t>27</t>
  </si>
  <si>
    <t>59224176</t>
  </si>
  <si>
    <t>prstenec šachtový vyrovnávací betonový 625x120x80mm</t>
  </si>
  <si>
    <t>-1586927758</t>
  </si>
  <si>
    <t>28</t>
  </si>
  <si>
    <t>452112111</t>
  </si>
  <si>
    <t>Osazení betonových prstenců nebo rámů na sucho výšky do 100 mm pod poklopy a mříže</t>
  </si>
  <si>
    <t>-1562483131</t>
  </si>
  <si>
    <t>29</t>
  </si>
  <si>
    <t>452112121</t>
  </si>
  <si>
    <t>Osazení betonových prstenců nebo rámů na sucho výšky přes 100 do 200 mm pod poklopy a mříže</t>
  </si>
  <si>
    <t>-835237132</t>
  </si>
  <si>
    <t>30</t>
  </si>
  <si>
    <t>59224188</t>
  </si>
  <si>
    <t>prstenec šachtový vyrovnávací betonový 625x120x120mm</t>
  </si>
  <si>
    <t>835790318</t>
  </si>
  <si>
    <t>31</t>
  </si>
  <si>
    <t>452311151</t>
  </si>
  <si>
    <t>Podkladní desky z betonu prostého bez zvýšených nároků na prostředí tř. C 20/25 otevřený výkop</t>
  </si>
  <si>
    <t>614337751</t>
  </si>
  <si>
    <t>Poznámka k položce:_x000d_
Pod betonové šachty</t>
  </si>
  <si>
    <t>1,5*1,5*0,25</t>
  </si>
  <si>
    <t>Vedení trubní dálková a přípojná</t>
  </si>
  <si>
    <t>32</t>
  </si>
  <si>
    <t>28617040</t>
  </si>
  <si>
    <t>trubka kanalizační PP plnostěnná třívrstvá DN 300x6000mm SN12</t>
  </si>
  <si>
    <t>m</t>
  </si>
  <si>
    <t>428460192</t>
  </si>
  <si>
    <t>32*1,015 'Přepočtené koeficientem množství</t>
  </si>
  <si>
    <t>33</t>
  </si>
  <si>
    <t>871370320</t>
  </si>
  <si>
    <t>Montáž kanalizačního potrubí hladkého plnostěnného SN 12 z polypropylenu DN 300</t>
  </si>
  <si>
    <t>-1736270366</t>
  </si>
  <si>
    <t>34</t>
  </si>
  <si>
    <t>28617483</t>
  </si>
  <si>
    <t>vložka šachtová kanalizace PP korugované DN 300</t>
  </si>
  <si>
    <t>574298948</t>
  </si>
  <si>
    <t>35</t>
  </si>
  <si>
    <t>877370440</t>
  </si>
  <si>
    <t>Montáž šachtových vložek na kanalizačním potrubí z PP trub korugovaných DN 300</t>
  </si>
  <si>
    <t>-1853461993</t>
  </si>
  <si>
    <t>36</t>
  </si>
  <si>
    <t>899913165</t>
  </si>
  <si>
    <t>Uzavírací manžeta chráničky potrubí DN 300 x 500</t>
  </si>
  <si>
    <t>553573959</t>
  </si>
  <si>
    <t>37</t>
  </si>
  <si>
    <t>899914217</t>
  </si>
  <si>
    <t>Montáž ocelové chráničky D přes 450 do 550 mm</t>
  </si>
  <si>
    <t>438181221</t>
  </si>
  <si>
    <t>38</t>
  </si>
  <si>
    <t>14033244</t>
  </si>
  <si>
    <t>trubka ocelová bezešvá hladká tl 14,2mm ČSN 41 1375.1 D 530mm</t>
  </si>
  <si>
    <t>1995101401</t>
  </si>
  <si>
    <t>3*1,05 'Přepočtené koeficientem množství</t>
  </si>
  <si>
    <t>39</t>
  </si>
  <si>
    <t>899911275</t>
  </si>
  <si>
    <t>Kluzná objímka výšky 60 mm vnějšího průměru potrubí přes 291 mm do 328 mm</t>
  </si>
  <si>
    <t>996542042</t>
  </si>
  <si>
    <t>40</t>
  </si>
  <si>
    <t>28655190</t>
  </si>
  <si>
    <t>objímka kluzná typ F segment v 60mm</t>
  </si>
  <si>
    <t>-332745381</t>
  </si>
  <si>
    <t>3*4</t>
  </si>
  <si>
    <t>41</t>
  </si>
  <si>
    <t>28655220</t>
  </si>
  <si>
    <t>objímka kluzná typ G segment v 60mm</t>
  </si>
  <si>
    <t>1896782748</t>
  </si>
  <si>
    <t>3*1</t>
  </si>
  <si>
    <t>42</t>
  </si>
  <si>
    <t>28655290</t>
  </si>
  <si>
    <t>páska zajišťovací pro kluzné objímky E a H</t>
  </si>
  <si>
    <t>1698100254</t>
  </si>
  <si>
    <t>43</t>
  </si>
  <si>
    <t>63126039R1</t>
  </si>
  <si>
    <t>poklop šachtový s BEGU rámem a zámky kruhový, s odvětrním DN 600 D400</t>
  </si>
  <si>
    <t>1073443179</t>
  </si>
  <si>
    <t>44</t>
  </si>
  <si>
    <t>63126038R1</t>
  </si>
  <si>
    <t>poklop šachtový s BEGU rámem a zámky kruhový, bez odvětrání DN 600 D400</t>
  </si>
  <si>
    <t>601960222</t>
  </si>
  <si>
    <t>45</t>
  </si>
  <si>
    <t>899114112</t>
  </si>
  <si>
    <t>Osazení poklopů plastových nebo kompozitních včetně rámů pro třídu zatížení D400, E600</t>
  </si>
  <si>
    <t>-1877072299</t>
  </si>
  <si>
    <t>46</t>
  </si>
  <si>
    <t>59224315</t>
  </si>
  <si>
    <t>deska betonová zákrytová pro kruhové šachty 100/62,5x16,5cm</t>
  </si>
  <si>
    <t>1512911840</t>
  </si>
  <si>
    <t>47</t>
  </si>
  <si>
    <t>894414211</t>
  </si>
  <si>
    <t>Osazení betonových nebo železobetonových dílců pro šachty desek zákrytových</t>
  </si>
  <si>
    <t>2000815408</t>
  </si>
  <si>
    <t>48</t>
  </si>
  <si>
    <t>59224312</t>
  </si>
  <si>
    <t>konus betonové šachty DN 1000 kanalizační 100x62,5x58cm tl stěny 12 stupadla poplastovaná</t>
  </si>
  <si>
    <t>1550821388</t>
  </si>
  <si>
    <t>49</t>
  </si>
  <si>
    <t>894410232</t>
  </si>
  <si>
    <t>Osazení betonových dílců pro kanalizační šachty DN 1000 skruž přechodová (konus)</t>
  </si>
  <si>
    <t>-353559638</t>
  </si>
  <si>
    <t>50</t>
  </si>
  <si>
    <t>59224065</t>
  </si>
  <si>
    <t>skruž betonová DN 1000x250 100x25x12cm</t>
  </si>
  <si>
    <t>1335995575</t>
  </si>
  <si>
    <t>51</t>
  </si>
  <si>
    <t>59224069</t>
  </si>
  <si>
    <t>skruž betonová DN 1000x1000 100x100x12cm</t>
  </si>
  <si>
    <t>1810236216</t>
  </si>
  <si>
    <t>52</t>
  </si>
  <si>
    <t>894411311</t>
  </si>
  <si>
    <t>Osazení betonových nebo železobetonových dílců pro šachty skruží rovných</t>
  </si>
  <si>
    <t>-364559016</t>
  </si>
  <si>
    <t>53</t>
  </si>
  <si>
    <t>59224353</t>
  </si>
  <si>
    <t>dno betonové šachty kanalizační jednolité 100x68x30cm</t>
  </si>
  <si>
    <t>1476820897</t>
  </si>
  <si>
    <t>Poznámka k položce:_x000d_
Dno na zakázku, přesná specifikace v PD!</t>
  </si>
  <si>
    <t>54</t>
  </si>
  <si>
    <t>59224355</t>
  </si>
  <si>
    <t>dno betonové šachty kanalizační jednolité 100x88x50cm</t>
  </si>
  <si>
    <t>1738524637</t>
  </si>
  <si>
    <t>55</t>
  </si>
  <si>
    <t>894414111</t>
  </si>
  <si>
    <t>Osazení betonových nebo železobetonových dílců pro šachty skruží základových (dno)</t>
  </si>
  <si>
    <t>-1509468741</t>
  </si>
  <si>
    <t>56</t>
  </si>
  <si>
    <t>59226070R2</t>
  </si>
  <si>
    <t>Těsnění DN1000 pro betonové prefabrikované skruže</t>
  </si>
  <si>
    <t>-231532212</t>
  </si>
  <si>
    <t>57</t>
  </si>
  <si>
    <t>894812376</t>
  </si>
  <si>
    <t>Revizní a čistící šachta z PP DN 600 poklop litinový pro třídu zatížení D400 s betonovým prstencem</t>
  </si>
  <si>
    <t>-1278868819</t>
  </si>
  <si>
    <t>58</t>
  </si>
  <si>
    <t>894812333</t>
  </si>
  <si>
    <t>Revizní a čistící šachta z PP DN 600 šachtová roura korugovaná světlé hloubky 3000 mm</t>
  </si>
  <si>
    <t>197718222</t>
  </si>
  <si>
    <t>59</t>
  </si>
  <si>
    <t>894812325</t>
  </si>
  <si>
    <t>Revizní a čistící šachta z PP typ DN 600/315 šachtové dno průtočné</t>
  </si>
  <si>
    <t>-1895904017</t>
  </si>
  <si>
    <t>60</t>
  </si>
  <si>
    <t>894812339</t>
  </si>
  <si>
    <t>Příplatek k rourám revizní a čistící šachty z PP DN 600 za uříznutí šachtové roury</t>
  </si>
  <si>
    <t>1932599766</t>
  </si>
  <si>
    <t>61</t>
  </si>
  <si>
    <t>892381111</t>
  </si>
  <si>
    <t>Tlaková zkouška vodou potrubí DN 250, DN 300 nebo 350</t>
  </si>
  <si>
    <t>1297246573</t>
  </si>
  <si>
    <t>997</t>
  </si>
  <si>
    <t>Doprava suti a vybouraných hmot</t>
  </si>
  <si>
    <t>62</t>
  </si>
  <si>
    <t>997221612</t>
  </si>
  <si>
    <t>Nakládání vybouraných hmot na dopravní prostředky pro vodorovnou dopravu</t>
  </si>
  <si>
    <t>-1915966723</t>
  </si>
  <si>
    <t>15,42*0,1*1,7</t>
  </si>
  <si>
    <t>63</t>
  </si>
  <si>
    <t>997221571</t>
  </si>
  <si>
    <t>Vodorovná doprava vybouraných hmot do 1 km</t>
  </si>
  <si>
    <t>-1982335167</t>
  </si>
  <si>
    <t>64</t>
  </si>
  <si>
    <t>997221579</t>
  </si>
  <si>
    <t>Příplatek ZKD 1 km u vodorovné dopravy vybouraných hmot</t>
  </si>
  <si>
    <t>-78569323</t>
  </si>
  <si>
    <t>Poznámka k položce:_x000d_
Do vzdálenosti 15 km</t>
  </si>
  <si>
    <t>2,621*15 'Přepočtené koeficientem množství</t>
  </si>
  <si>
    <t>65</t>
  </si>
  <si>
    <t>997221665</t>
  </si>
  <si>
    <t>Poplatek za uložení na skládce (skládkovné) odpadu asfaltového s dehtem kód odpadu 17 03 01</t>
  </si>
  <si>
    <t>-51159337</t>
  </si>
  <si>
    <t>66</t>
  </si>
  <si>
    <t>997221861</t>
  </si>
  <si>
    <t>Poplatek za uložení na recyklační skládce (skládkovné) stavebního odpadu z prostého betonu pod kódem 17 01 01</t>
  </si>
  <si>
    <t>1996851867</t>
  </si>
  <si>
    <t>998</t>
  </si>
  <si>
    <t>Přesun hmot</t>
  </si>
  <si>
    <t>67</t>
  </si>
  <si>
    <t>998276101</t>
  </si>
  <si>
    <t>Přesun hmot pro trubní vedení z trub z plastických hmot otevřený výkop</t>
  </si>
  <si>
    <t>-924404204</t>
  </si>
  <si>
    <t>f1</t>
  </si>
  <si>
    <t>Rýha pro přeložku vodovodního potrubí</t>
  </si>
  <si>
    <t>6,844</t>
  </si>
  <si>
    <t>SO-02 - Přeložka vodovodu</t>
  </si>
  <si>
    <t xml:space="preserve">    2 - Zakládání</t>
  </si>
  <si>
    <t xml:space="preserve">    5 - Komunikace pozemní</t>
  </si>
  <si>
    <t>-877300714</t>
  </si>
  <si>
    <t>2,5*0,8</t>
  </si>
  <si>
    <t>-275574637</t>
  </si>
  <si>
    <t>3,5*0,8</t>
  </si>
  <si>
    <t>132251101</t>
  </si>
  <si>
    <t>Hloubení rýh nezapažených š do 800 mm v hornině třídy těžitelnosti I skupiny 3 objem do 20 m3 strojně</t>
  </si>
  <si>
    <t>-202282971</t>
  </si>
  <si>
    <t>"Rýha pro vodovodní potrubí s rezervou pro napojení na stávající potrubí - část výkopu v rámci SO-01"</t>
  </si>
  <si>
    <t>(6*0,8*1,45)-(1,1*0,8*1,45)</t>
  </si>
  <si>
    <t>"Rýha pro osazení podzemního hydrantu"</t>
  </si>
  <si>
    <t>1*0,8*1,45</t>
  </si>
  <si>
    <t>f1*0,5</t>
  </si>
  <si>
    <t>132351101</t>
  </si>
  <si>
    <t>Hloubení rýh nezapažených š do 800 mm v hornině třídy těžitelnosti II skupiny 4 objem do 20 m3 strojně</t>
  </si>
  <si>
    <t>-1934238155</t>
  </si>
  <si>
    <t>f1*0,45</t>
  </si>
  <si>
    <t>132451101</t>
  </si>
  <si>
    <t>Hloubení rýh nezapažených š do 800 mm v hornině třídy těžitelnosti II skupiny 5 objem do 20 m3 strojně</t>
  </si>
  <si>
    <t>959616855</t>
  </si>
  <si>
    <t>f1*0,05</t>
  </si>
  <si>
    <t>2145803260</t>
  </si>
  <si>
    <t>6*0,8*(0,11+0,3)</t>
  </si>
  <si>
    <t>6*0,8*0,1</t>
  </si>
  <si>
    <t>-(PI*0,11*0,11*6)</t>
  </si>
  <si>
    <t>1598711388</t>
  </si>
  <si>
    <t>f1*0,45+f1*0,05</t>
  </si>
  <si>
    <t>212721618</t>
  </si>
  <si>
    <t>-1452507602</t>
  </si>
  <si>
    <t>(f1*0,5)*2,0</t>
  </si>
  <si>
    <t>(f1*0,45+f1*0,05)*2,1</t>
  </si>
  <si>
    <t>655353682</t>
  </si>
  <si>
    <t>1,74*2 'Přepočtené koeficientem množství</t>
  </si>
  <si>
    <t>-437088666</t>
  </si>
  <si>
    <t>-1649609629</t>
  </si>
  <si>
    <t>4,624*1,8 'Přepočtené koeficientem množství</t>
  </si>
  <si>
    <t>1394179639</t>
  </si>
  <si>
    <t>Poznámka k položce:_x000d_
Zásyp:_x000d_
100% štěrkodrť (pod a v těsné blízkosti asfaltové komunikace)</t>
  </si>
  <si>
    <t>Zásyp štěrkodrtí 0/63</t>
  </si>
  <si>
    <t>"Rýha - Lože - Obysyp"</t>
  </si>
  <si>
    <t>f1-0,48-1,74</t>
  </si>
  <si>
    <t>-1161027734</t>
  </si>
  <si>
    <t>-1449145110</t>
  </si>
  <si>
    <t>313444499</t>
  </si>
  <si>
    <t>2,8*0,02 'Přepočtené koeficientem množství</t>
  </si>
  <si>
    <t>Zakládání</t>
  </si>
  <si>
    <t>278381133R1</t>
  </si>
  <si>
    <t>Základy pod patní kolena, z betonu prostého tř. C 12/15</t>
  </si>
  <si>
    <t>827739094</t>
  </si>
  <si>
    <t>"Opěrný blok pod patní koleno"</t>
  </si>
  <si>
    <t>(0,38*0,4*0,42)-(0,38*(0,27*0,27))</t>
  </si>
  <si>
    <t>899643121R1</t>
  </si>
  <si>
    <t>Bednění pro opěrné bloky</t>
  </si>
  <si>
    <t>-33276695</t>
  </si>
  <si>
    <t>2*((0,42*0,4)-(0,27*0,27))</t>
  </si>
  <si>
    <t>2*0,42*0,38</t>
  </si>
  <si>
    <t>0,27*0,38</t>
  </si>
  <si>
    <t>899643122R1</t>
  </si>
  <si>
    <t>Odstranění bednění pro opěrné bloky</t>
  </si>
  <si>
    <t>-886287921</t>
  </si>
  <si>
    <t>-2062453339</t>
  </si>
  <si>
    <t>"Rýha pro vodovodní potrubí s rezervou pro napojení na stávající potrubí"</t>
  </si>
  <si>
    <t>Komunikace pozemní</t>
  </si>
  <si>
    <t>278381135R2</t>
  </si>
  <si>
    <t>Betonové lože, z betonu prostého tř. C 12/15, pro odláždění litinových poklopů ve volném terénu</t>
  </si>
  <si>
    <t>150049182</t>
  </si>
  <si>
    <t>58381015</t>
  </si>
  <si>
    <t>kostka řezanoštípaná dlažební žula 10x10x10cm</t>
  </si>
  <si>
    <t>1417224168</t>
  </si>
  <si>
    <t>594111112R1</t>
  </si>
  <si>
    <t>Kladení dlažby z dlažebních kostek tl do 100 mm, do betonového lože</t>
  </si>
  <si>
    <t>-217740934</t>
  </si>
  <si>
    <t>871251211</t>
  </si>
  <si>
    <t>Montáž potrubí z PE100 RC SDR 11 otevřený výkop svařovaných elektrotvarovkou d 110 x 10,0 mm</t>
  </si>
  <si>
    <t>-501888089</t>
  </si>
  <si>
    <t>28613116</t>
  </si>
  <si>
    <t>potrubí vodovodní jednovrstvé PE100 RC PN 16 SDR11 110x10,0mm</t>
  </si>
  <si>
    <t>2132640000</t>
  </si>
  <si>
    <t>4*1,015 'Přepočtené koeficientem množství</t>
  </si>
  <si>
    <t>28614898R1</t>
  </si>
  <si>
    <t>oblouk 11° SDR11 PE 100 RC PN16 D 110mm</t>
  </si>
  <si>
    <t>932327917</t>
  </si>
  <si>
    <t>28653136</t>
  </si>
  <si>
    <t>nákružek lemový PE 100 SDR11 110mm</t>
  </si>
  <si>
    <t>-1539446929</t>
  </si>
  <si>
    <t>28654410R1</t>
  </si>
  <si>
    <t>příruba volná k lemovému nákružku z PE100, DN100</t>
  </si>
  <si>
    <t>1142252378</t>
  </si>
  <si>
    <t>27322510R1</t>
  </si>
  <si>
    <t>Ploché těsnění s ocelovou vložkou DN100</t>
  </si>
  <si>
    <t>-1056513216</t>
  </si>
  <si>
    <t>28615975</t>
  </si>
  <si>
    <t>elektrospojka SDR11 PE 100 PN16 D 110mm</t>
  </si>
  <si>
    <t>2145873832</t>
  </si>
  <si>
    <t>877251101</t>
  </si>
  <si>
    <t>Montáž elektrospojek na vodovodním potrubí z PE trub d 110</t>
  </si>
  <si>
    <t>1686688222</t>
  </si>
  <si>
    <t>55253235</t>
  </si>
  <si>
    <t>tvarovka přírubová litinová vodovodní FF-kus PN10/16 DN 80 dl 200mm</t>
  </si>
  <si>
    <t>533039845</t>
  </si>
  <si>
    <t>1*1,01 'Přepočtené koeficientem množství</t>
  </si>
  <si>
    <t>852242122</t>
  </si>
  <si>
    <t>Montáž potrubí z trub litinových tlakových přírubových délky do 1 m otevřený výkop DN 80</t>
  </si>
  <si>
    <t>-1465325032</t>
  </si>
  <si>
    <t>55253515</t>
  </si>
  <si>
    <t>tvarovka přírubová litinová s přírubovou odbočkou,práškový epoxid tl 250µm T-kus DN 100/80</t>
  </si>
  <si>
    <t>742730578</t>
  </si>
  <si>
    <t>857264122</t>
  </si>
  <si>
    <t>Montáž litinových tvarovek odbočných přírubových otevřený výkop DN 100</t>
  </si>
  <si>
    <t>-436698914</t>
  </si>
  <si>
    <t>55254047</t>
  </si>
  <si>
    <t>koleno 90° s patkou přírubové litinové vodovodní N-kus PN10/40 DN 80</t>
  </si>
  <si>
    <t>513362973</t>
  </si>
  <si>
    <t>857242122</t>
  </si>
  <si>
    <t>Montáž litinových tvarovek jednoosých přírubových otevřený výkop DN 80</t>
  </si>
  <si>
    <t>-1177862840</t>
  </si>
  <si>
    <t>31951004</t>
  </si>
  <si>
    <t>potrubní spojka jištěná proti posuvu hrdlo-příruba DN 100</t>
  </si>
  <si>
    <t>-1000204693</t>
  </si>
  <si>
    <t>891269951</t>
  </si>
  <si>
    <t>Montáž potrubních spojek hrdlo/příruba na potrubí z jakýchkoli trub DN 100</t>
  </si>
  <si>
    <t>666394998</t>
  </si>
  <si>
    <t>42221116</t>
  </si>
  <si>
    <t>šoupátko s přírubami voda DN 80 PN16</t>
  </si>
  <si>
    <t>1128847732</t>
  </si>
  <si>
    <t>42291034</t>
  </si>
  <si>
    <t>souprava zemní teleskopická pro E1 šoupatka DN 65-80mm Rd 1,3-1,8m</t>
  </si>
  <si>
    <t>-391842019</t>
  </si>
  <si>
    <t>891241112</t>
  </si>
  <si>
    <t>Montáž vodovodních šoupátek otevřený výkop DN 80</t>
  </si>
  <si>
    <t>1903258321</t>
  </si>
  <si>
    <t>42221117</t>
  </si>
  <si>
    <t>šoupátko s přírubami voda DN 100 PN16</t>
  </si>
  <si>
    <t>-281685786</t>
  </si>
  <si>
    <t>42291035</t>
  </si>
  <si>
    <t>souprava zemní teleskopická pro E1 šoupatka DN 100mm Rd 1,3-1,8m</t>
  </si>
  <si>
    <t>-776981918</t>
  </si>
  <si>
    <t>891261112</t>
  </si>
  <si>
    <t>Montáž vodovodních šoupátek otevřený výkop DN 100</t>
  </si>
  <si>
    <t>-1441502187</t>
  </si>
  <si>
    <t>42273592</t>
  </si>
  <si>
    <t>hydrant podzemní DN 80 PN 16 dvojitý uzávěr s koulí krycí v 1000mm</t>
  </si>
  <si>
    <t>-808433325</t>
  </si>
  <si>
    <t>891247112</t>
  </si>
  <si>
    <t>Montáž hydrantů podzemních DN 80</t>
  </si>
  <si>
    <t>-1258023848</t>
  </si>
  <si>
    <t>42291352</t>
  </si>
  <si>
    <t>poklop litinový šoupátkový pro zemní soupravy osazení do terénu a do vozovky</t>
  </si>
  <si>
    <t>-315202998</t>
  </si>
  <si>
    <t>42210050</t>
  </si>
  <si>
    <t>deska podkladová uličního poklopu litinového šoupatového</t>
  </si>
  <si>
    <t>-191696427</t>
  </si>
  <si>
    <t>899401112</t>
  </si>
  <si>
    <t>Osazení poklopů uličních litinových šoupátkových</t>
  </si>
  <si>
    <t>888133665</t>
  </si>
  <si>
    <t>42291452</t>
  </si>
  <si>
    <t>poklop litinový hydrantový DN 80</t>
  </si>
  <si>
    <t>1953267508</t>
  </si>
  <si>
    <t>42210052</t>
  </si>
  <si>
    <t>deska podkladová uličního poklopu litinového hydrantového</t>
  </si>
  <si>
    <t>2095587680</t>
  </si>
  <si>
    <t>899401113</t>
  </si>
  <si>
    <t>Osazení poklopů uličních litinových hydrantových</t>
  </si>
  <si>
    <t>-408004088</t>
  </si>
  <si>
    <t>892271111</t>
  </si>
  <si>
    <t>Tlaková zkouška vodou potrubí DN 100 nebo 125</t>
  </si>
  <si>
    <t>-501575266</t>
  </si>
  <si>
    <t>892273122</t>
  </si>
  <si>
    <t>Proplach a dezinfekce vodovodního potrubí DN od 80 do 125</t>
  </si>
  <si>
    <t>-1025293774</t>
  </si>
  <si>
    <t>300</t>
  </si>
  <si>
    <t>892372111</t>
  </si>
  <si>
    <t>Zabezpečení konců potrubí DN do 300 při tlakových zkouškách vodou</t>
  </si>
  <si>
    <t>476758942</t>
  </si>
  <si>
    <t>892273125R1</t>
  </si>
  <si>
    <t>Odběr vzorků a rozbor kvality vody</t>
  </si>
  <si>
    <t>soubor</t>
  </si>
  <si>
    <t>884674939</t>
  </si>
  <si>
    <t>892273128R1</t>
  </si>
  <si>
    <t>Vypuštění, odvzdušnění, odkalení sítě</t>
  </si>
  <si>
    <t>785242446</t>
  </si>
  <si>
    <t>899722113</t>
  </si>
  <si>
    <t>Krytí potrubí z plastů výstražnou fólií z PVC přes 25 do 34cm</t>
  </si>
  <si>
    <t>-1472912992</t>
  </si>
  <si>
    <t>34141044</t>
  </si>
  <si>
    <t>vodič propojovací jádro Cu plné dvojitá izolace PVC 450/750V (CYY) 1x6mm2</t>
  </si>
  <si>
    <t>2100779530</t>
  </si>
  <si>
    <t>Poznámka k položce:_x000d_
CYY, průměr vodiče 5,2mm</t>
  </si>
  <si>
    <t>899721111</t>
  </si>
  <si>
    <t>Signalizační vodič DN do 150 mm na potrubí</t>
  </si>
  <si>
    <t>-1629581227</t>
  </si>
  <si>
    <t>871291811</t>
  </si>
  <si>
    <t>Bourání stávajícího potrubí z polyetylenu D přes 90 do 140 mm</t>
  </si>
  <si>
    <t>-532161361</t>
  </si>
  <si>
    <t>891241811</t>
  </si>
  <si>
    <t>Demontáž vodovodních šoupátek otevřený výkop DN 80</t>
  </si>
  <si>
    <t>-1423563663</t>
  </si>
  <si>
    <t>891247812</t>
  </si>
  <si>
    <t>Demontáž hydrantů podzemních na potrubí DN 80</t>
  </si>
  <si>
    <t>1241948018</t>
  </si>
  <si>
    <t>891261811</t>
  </si>
  <si>
    <t>Demontáž vodovodních šoupátek otevřený výkop DN 100</t>
  </si>
  <si>
    <t>1893311146</t>
  </si>
  <si>
    <t>2020197536</t>
  </si>
  <si>
    <t>2*0,1*1,7</t>
  </si>
  <si>
    <t>-1896348889</t>
  </si>
  <si>
    <t>68</t>
  </si>
  <si>
    <t>-1133897171</t>
  </si>
  <si>
    <t>0,34*15 'Přepočtené koeficientem množství</t>
  </si>
  <si>
    <t>69</t>
  </si>
  <si>
    <t>436538770</t>
  </si>
  <si>
    <t>72</t>
  </si>
  <si>
    <t>997013813</t>
  </si>
  <si>
    <t>Poplatek za uložení na skládce (skládkovné) stavebního odpadu z plastických hmot kód odpadu 17 02 03</t>
  </si>
  <si>
    <t>1269036470</t>
  </si>
  <si>
    <t>70</t>
  </si>
  <si>
    <t>998273102</t>
  </si>
  <si>
    <t>Přesun hmot pro trubní vedení z trub litinových otevřený výkop</t>
  </si>
  <si>
    <t>648406057</t>
  </si>
  <si>
    <t>14,908*0,25 'Přepočtené koeficientem množství</t>
  </si>
  <si>
    <t>71</t>
  </si>
  <si>
    <t>-540558044</t>
  </si>
  <si>
    <t>14,908*0,75 'Přepočtené koeficientem množství</t>
  </si>
  <si>
    <t>ON - Ostatní náklady</t>
  </si>
  <si>
    <t>VRN - Vedlejší rozpočtové náklady</t>
  </si>
  <si>
    <t xml:space="preserve">    VRN1 - Průzkumné, zeměměřičské a projektové práce</t>
  </si>
  <si>
    <t xml:space="preserve">    VRN2 - Příprava staveniště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</si>
  <si>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</si>
  <si>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</si>
  <si>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</si>
  <si>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</si>
  <si>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</si>
  <si>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zeměměřičské a projektové práce</t>
  </si>
  <si>
    <t>011002000</t>
  </si>
  <si>
    <t>Průzkumné práce</t>
  </si>
  <si>
    <t>…</t>
  </si>
  <si>
    <t>1024</t>
  </si>
  <si>
    <t>126305397</t>
  </si>
  <si>
    <t>012002000</t>
  </si>
  <si>
    <t>Zeměměřičské práce</t>
  </si>
  <si>
    <t>-1209822149</t>
  </si>
  <si>
    <t>013002000</t>
  </si>
  <si>
    <t>Projektové práce</t>
  </si>
  <si>
    <t>907196147</t>
  </si>
  <si>
    <t>VRN2</t>
  </si>
  <si>
    <t>Příprava staveniště</t>
  </si>
  <si>
    <t>020001000</t>
  </si>
  <si>
    <t>956210761</t>
  </si>
  <si>
    <t>VRN3</t>
  </si>
  <si>
    <t>Zařízení staveniště</t>
  </si>
  <si>
    <t>030001000</t>
  </si>
  <si>
    <t>-2125499350</t>
  </si>
  <si>
    <t>VRN9</t>
  </si>
  <si>
    <t>090001000R1</t>
  </si>
  <si>
    <t>Dočasná dopravní opatření a provozní vlivy, instalace, údržba a rozebrání přechodného dopravního značení</t>
  </si>
  <si>
    <t>97582248</t>
  </si>
  <si>
    <t>090001001R1</t>
  </si>
  <si>
    <t>Fotodokumentace průběhu stavby</t>
  </si>
  <si>
    <t>-1773430783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</si>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</sst>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right" vertical="center"/>
    </xf>
    <xf numFmtId="0" fontId="20" fillId="3" borderId="8" xfId="0" applyFont="1" applyFill="1" applyBorder="1" applyAlignment="1" applyProtection="1">
      <alignment horizontal="left"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0" borderId="19" xfId="0" applyFont="1" applyBorder="1" applyAlignment="1" applyProtection="1">
      <alignment horizontal="left" vertical="center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0" fillId="3" borderId="16" xfId="0" applyFont="1" applyFill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6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6</v>
      </c>
    </row>
    <row r="6" s="1" customFormat="1" ht="36.96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8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6</v>
      </c>
    </row>
    <row r="7" s="1" customFormat="1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6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17</v>
      </c>
      <c r="AL7" s="22"/>
      <c r="AM7" s="22"/>
      <c r="AN7" s="26" t="s">
        <v>1</v>
      </c>
      <c r="AO7" s="22"/>
      <c r="AP7" s="22"/>
      <c r="AQ7" s="22"/>
      <c r="AR7" s="20"/>
      <c r="BS7" s="17" t="s">
        <v>6</v>
      </c>
    </row>
    <row r="8" s="1" customFormat="1" ht="12" customHeight="1">
      <c r="B8" s="21"/>
      <c r="C8" s="22"/>
      <c r="D8" s="29" t="s">
        <v>18</v>
      </c>
      <c r="E8" s="22"/>
      <c r="F8" s="22"/>
      <c r="G8" s="22"/>
      <c r="H8" s="22"/>
      <c r="I8" s="22"/>
      <c r="J8" s="22"/>
      <c r="K8" s="26" t="s">
        <v>19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20</v>
      </c>
      <c r="AL8" s="22"/>
      <c r="AM8" s="22"/>
      <c r="AN8" s="26" t="s">
        <v>21</v>
      </c>
      <c r="AO8" s="22"/>
      <c r="AP8" s="22"/>
      <c r="AQ8" s="22"/>
      <c r="AR8" s="20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S9" s="17" t="s">
        <v>6</v>
      </c>
    </row>
    <row r="10" s="1" customFormat="1" ht="12" customHeight="1">
      <c r="B10" s="21"/>
      <c r="C10" s="22"/>
      <c r="D10" s="29" t="s">
        <v>22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23</v>
      </c>
      <c r="AL10" s="22"/>
      <c r="AM10" s="22"/>
      <c r="AN10" s="26" t="s">
        <v>1</v>
      </c>
      <c r="AO10" s="22"/>
      <c r="AP10" s="22"/>
      <c r="AQ10" s="22"/>
      <c r="AR10" s="20"/>
      <c r="BS10" s="17" t="s">
        <v>6</v>
      </c>
    </row>
    <row r="11" s="1" customFormat="1" ht="18.48" customHeight="1">
      <c r="B11" s="21"/>
      <c r="C11" s="22"/>
      <c r="D11" s="22"/>
      <c r="E11" s="26" t="s">
        <v>24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6" t="s">
        <v>1</v>
      </c>
      <c r="AO11" s="22"/>
      <c r="AP11" s="22"/>
      <c r="AQ11" s="22"/>
      <c r="AR11" s="20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23</v>
      </c>
      <c r="AL13" s="22"/>
      <c r="AM13" s="22"/>
      <c r="AN13" s="26" t="s">
        <v>1</v>
      </c>
      <c r="AO13" s="22"/>
      <c r="AP13" s="22"/>
      <c r="AQ13" s="22"/>
      <c r="AR13" s="20"/>
      <c r="BS13" s="17" t="s">
        <v>6</v>
      </c>
    </row>
    <row r="14">
      <c r="B14" s="21"/>
      <c r="C14" s="22"/>
      <c r="D14" s="22"/>
      <c r="E14" s="26" t="s">
        <v>24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25</v>
      </c>
      <c r="AL14" s="22"/>
      <c r="AM14" s="22"/>
      <c r="AN14" s="26" t="s">
        <v>1</v>
      </c>
      <c r="AO14" s="22"/>
      <c r="AP14" s="22"/>
      <c r="AQ14" s="22"/>
      <c r="AR14" s="20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="1" customFormat="1" ht="12" customHeight="1">
      <c r="B16" s="21"/>
      <c r="C16" s="22"/>
      <c r="D16" s="29" t="s">
        <v>27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23</v>
      </c>
      <c r="AL16" s="22"/>
      <c r="AM16" s="22"/>
      <c r="AN16" s="26" t="s">
        <v>1</v>
      </c>
      <c r="AO16" s="22"/>
      <c r="AP16" s="22"/>
      <c r="AQ16" s="22"/>
      <c r="AR16" s="20"/>
      <c r="BS16" s="17" t="s">
        <v>4</v>
      </c>
    </row>
    <row r="17" s="1" customFormat="1" ht="18.48" customHeight="1">
      <c r="B17" s="21"/>
      <c r="C17" s="22"/>
      <c r="D17" s="22"/>
      <c r="E17" s="26" t="s">
        <v>24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6" t="s">
        <v>1</v>
      </c>
      <c r="AO17" s="22"/>
      <c r="AP17" s="22"/>
      <c r="AQ17" s="22"/>
      <c r="AR17" s="20"/>
      <c r="BS17" s="17" t="s">
        <v>28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="1" customFormat="1" ht="12" customHeight="1">
      <c r="B19" s="21"/>
      <c r="C19" s="22"/>
      <c r="D19" s="29" t="s">
        <v>29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23</v>
      </c>
      <c r="AL19" s="22"/>
      <c r="AM19" s="22"/>
      <c r="AN19" s="26" t="s">
        <v>1</v>
      </c>
      <c r="AO19" s="22"/>
      <c r="AP19" s="22"/>
      <c r="AQ19" s="22"/>
      <c r="AR19" s="20"/>
      <c r="BS19" s="17" t="s">
        <v>6</v>
      </c>
    </row>
    <row r="20" s="1" customFormat="1" ht="18.48" customHeight="1">
      <c r="B20" s="21"/>
      <c r="C20" s="22"/>
      <c r="D20" s="22"/>
      <c r="E20" s="26" t="s">
        <v>24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6" t="s">
        <v>1</v>
      </c>
      <c r="AO20" s="22"/>
      <c r="AP20" s="22"/>
      <c r="AQ20" s="22"/>
      <c r="AR20" s="20"/>
      <c r="BS20" s="17" t="s">
        <v>28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="1" customFormat="1" ht="12" customHeight="1">
      <c r="B22" s="21"/>
      <c r="C22" s="22"/>
      <c r="D22" s="29" t="s">
        <v>30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="1" customFormat="1" ht="16.5" customHeight="1">
      <c r="B23" s="21"/>
      <c r="C23" s="22"/>
      <c r="D23" s="22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22"/>
      <c r="AP23" s="22"/>
      <c r="AQ23" s="22"/>
      <c r="AR23" s="20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="1" customFormat="1" ht="6.96" customHeight="1">
      <c r="B25" s="21"/>
      <c r="C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2"/>
      <c r="AQ25" s="22"/>
      <c r="AR25" s="20"/>
    </row>
    <row r="26" s="2" customFormat="1" ht="25.92" customHeight="1">
      <c r="A26" s="32"/>
      <c r="B26" s="33"/>
      <c r="C26" s="34"/>
      <c r="D26" s="35" t="s">
        <v>31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872724.19999999995</v>
      </c>
      <c r="AL26" s="36"/>
      <c r="AM26" s="36"/>
      <c r="AN26" s="36"/>
      <c r="AO26" s="36"/>
      <c r="AP26" s="34"/>
      <c r="AQ26" s="34"/>
      <c r="AR26" s="38"/>
      <c r="BE26" s="32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32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32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33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34</v>
      </c>
      <c r="AL28" s="39"/>
      <c r="AM28" s="39"/>
      <c r="AN28" s="39"/>
      <c r="AO28" s="39"/>
      <c r="AP28" s="34"/>
      <c r="AQ28" s="34"/>
      <c r="AR28" s="38"/>
      <c r="BE28" s="32"/>
    </row>
    <row r="29" s="3" customFormat="1" ht="14.4" customHeight="1">
      <c r="A29" s="3"/>
      <c r="B29" s="40"/>
      <c r="C29" s="41"/>
      <c r="D29" s="29" t="s">
        <v>35</v>
      </c>
      <c r="E29" s="41"/>
      <c r="F29" s="29" t="s">
        <v>36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872724.19999999995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183272.07999999999</v>
      </c>
      <c r="AL29" s="41"/>
      <c r="AM29" s="41"/>
      <c r="AN29" s="41"/>
      <c r="AO29" s="41"/>
      <c r="AP29" s="41"/>
      <c r="AQ29" s="41"/>
      <c r="AR29" s="44"/>
      <c r="BE29" s="3"/>
    </row>
    <row r="30" s="3" customFormat="1" ht="14.4" customHeight="1">
      <c r="A30" s="3"/>
      <c r="B30" s="40"/>
      <c r="C30" s="41"/>
      <c r="D30" s="41"/>
      <c r="E30" s="41"/>
      <c r="F30" s="29" t="s">
        <v>37</v>
      </c>
      <c r="G30" s="41"/>
      <c r="H30" s="41"/>
      <c r="I30" s="41"/>
      <c r="J30" s="41"/>
      <c r="K30" s="41"/>
      <c r="L30" s="42">
        <v>0.12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3"/>
    </row>
    <row r="31" hidden="1" s="3" customFormat="1" ht="14.4" customHeight="1">
      <c r="A31" s="3"/>
      <c r="B31" s="40"/>
      <c r="C31" s="41"/>
      <c r="D31" s="41"/>
      <c r="E31" s="41"/>
      <c r="F31" s="29" t="s">
        <v>38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3"/>
    </row>
    <row r="32" hidden="1" s="3" customFormat="1" ht="14.4" customHeight="1">
      <c r="A32" s="3"/>
      <c r="B32" s="40"/>
      <c r="C32" s="41"/>
      <c r="D32" s="41"/>
      <c r="E32" s="41"/>
      <c r="F32" s="29" t="s">
        <v>39</v>
      </c>
      <c r="G32" s="41"/>
      <c r="H32" s="41"/>
      <c r="I32" s="41"/>
      <c r="J32" s="41"/>
      <c r="K32" s="41"/>
      <c r="L32" s="42">
        <v>0.12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3"/>
    </row>
    <row r="33" hidden="1" s="3" customFormat="1" ht="14.4" customHeight="1">
      <c r="A33" s="3"/>
      <c r="B33" s="40"/>
      <c r="C33" s="41"/>
      <c r="D33" s="41"/>
      <c r="E33" s="41"/>
      <c r="F33" s="29" t="s">
        <v>40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5"/>
      <c r="D35" s="46" t="s">
        <v>41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42</v>
      </c>
      <c r="U35" s="47"/>
      <c r="V35" s="47"/>
      <c r="W35" s="47"/>
      <c r="X35" s="49" t="s">
        <v>43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1055996.28</v>
      </c>
      <c r="AL35" s="47"/>
      <c r="AM35" s="47"/>
      <c r="AN35" s="47"/>
      <c r="AO35" s="51"/>
      <c r="AP35" s="45"/>
      <c r="AQ35" s="45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2"/>
      <c r="C49" s="53"/>
      <c r="D49" s="54" t="s">
        <v>44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45</v>
      </c>
      <c r="AI49" s="55"/>
      <c r="AJ49" s="55"/>
      <c r="AK49" s="55"/>
      <c r="AL49" s="55"/>
      <c r="AM49" s="55"/>
      <c r="AN49" s="55"/>
      <c r="AO49" s="55"/>
      <c r="AP49" s="53"/>
      <c r="AQ49" s="53"/>
      <c r="AR49" s="56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2"/>
      <c r="B60" s="33"/>
      <c r="C60" s="34"/>
      <c r="D60" s="57" t="s">
        <v>46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7" t="s">
        <v>47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7" t="s">
        <v>46</v>
      </c>
      <c r="AI60" s="36"/>
      <c r="AJ60" s="36"/>
      <c r="AK60" s="36"/>
      <c r="AL60" s="36"/>
      <c r="AM60" s="57" t="s">
        <v>47</v>
      </c>
      <c r="AN60" s="36"/>
      <c r="AO60" s="36"/>
      <c r="AP60" s="34"/>
      <c r="AQ60" s="34"/>
      <c r="AR60" s="38"/>
      <c r="BE60" s="32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2"/>
      <c r="B64" s="33"/>
      <c r="C64" s="34"/>
      <c r="D64" s="54" t="s">
        <v>48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4" t="s">
        <v>49</v>
      </c>
      <c r="AI64" s="58"/>
      <c r="AJ64" s="58"/>
      <c r="AK64" s="58"/>
      <c r="AL64" s="58"/>
      <c r="AM64" s="58"/>
      <c r="AN64" s="58"/>
      <c r="AO64" s="58"/>
      <c r="AP64" s="34"/>
      <c r="AQ64" s="34"/>
      <c r="AR64" s="38"/>
      <c r="BE64" s="32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2"/>
      <c r="B75" s="33"/>
      <c r="C75" s="34"/>
      <c r="D75" s="57" t="s">
        <v>46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7" t="s">
        <v>47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7" t="s">
        <v>46</v>
      </c>
      <c r="AI75" s="36"/>
      <c r="AJ75" s="36"/>
      <c r="AK75" s="36"/>
      <c r="AL75" s="36"/>
      <c r="AM75" s="57" t="s">
        <v>47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2"/>
    </row>
    <row r="81" s="2" customFormat="1" ht="6.96" customHeight="1">
      <c r="A81" s="32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2"/>
    </row>
    <row r="82" s="2" customFormat="1" ht="24.96" customHeight="1">
      <c r="A82" s="32"/>
      <c r="B82" s="33"/>
      <c r="C82" s="23" t="s">
        <v>50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3"/>
      <c r="C84" s="29" t="s">
        <v>12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20251121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  <c r="BE84" s="4"/>
    </row>
    <row r="85" s="5" customFormat="1" ht="36.96" customHeight="1">
      <c r="A85" s="5"/>
      <c r="B85" s="66"/>
      <c r="C85" s="67" t="s">
        <v>14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Přeložka dešťové kanalizace Maršovice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9" t="s">
        <v>18</v>
      </c>
      <c r="D87" s="34"/>
      <c r="E87" s="34"/>
      <c r="F87" s="34"/>
      <c r="G87" s="34"/>
      <c r="H87" s="34"/>
      <c r="I87" s="34"/>
      <c r="J87" s="34"/>
      <c r="K87" s="34"/>
      <c r="L87" s="71" t="str">
        <f>IF(K8="","",K8)</f>
        <v>Maršovice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9" t="s">
        <v>20</v>
      </c>
      <c r="AJ87" s="34"/>
      <c r="AK87" s="34"/>
      <c r="AL87" s="34"/>
      <c r="AM87" s="72" t="str">
        <f>IF(AN8= "","",AN8)</f>
        <v>21. 11. 2025</v>
      </c>
      <c r="AN87" s="72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9" t="s">
        <v>22</v>
      </c>
      <c r="D89" s="34"/>
      <c r="E89" s="34"/>
      <c r="F89" s="34"/>
      <c r="G89" s="34"/>
      <c r="H89" s="34"/>
      <c r="I89" s="34"/>
      <c r="J89" s="34"/>
      <c r="K89" s="34"/>
      <c r="L89" s="6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9" t="s">
        <v>27</v>
      </c>
      <c r="AJ89" s="34"/>
      <c r="AK89" s="34"/>
      <c r="AL89" s="34"/>
      <c r="AM89" s="73" t="str">
        <f>IF(E17="","",E17)</f>
        <v xml:space="preserve"> </v>
      </c>
      <c r="AN89" s="64"/>
      <c r="AO89" s="64"/>
      <c r="AP89" s="64"/>
      <c r="AQ89" s="34"/>
      <c r="AR89" s="38"/>
      <c r="AS89" s="74" t="s">
        <v>51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  <c r="BE89" s="32"/>
    </row>
    <row r="90" s="2" customFormat="1" ht="15.15" customHeight="1">
      <c r="A90" s="32"/>
      <c r="B90" s="33"/>
      <c r="C90" s="29" t="s">
        <v>26</v>
      </c>
      <c r="D90" s="34"/>
      <c r="E90" s="34"/>
      <c r="F90" s="34"/>
      <c r="G90" s="34"/>
      <c r="H90" s="34"/>
      <c r="I90" s="34"/>
      <c r="J90" s="34"/>
      <c r="K90" s="34"/>
      <c r="L90" s="64" t="str">
        <f>IF(E14="","",E14)</f>
        <v xml:space="preserve"> 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9" t="s">
        <v>29</v>
      </c>
      <c r="AJ90" s="34"/>
      <c r="AK90" s="34"/>
      <c r="AL90" s="34"/>
      <c r="AM90" s="73" t="str">
        <f>IF(E20="","",E20)</f>
        <v xml:space="preserve"> </v>
      </c>
      <c r="AN90" s="64"/>
      <c r="AO90" s="64"/>
      <c r="AP90" s="64"/>
      <c r="AQ90" s="34"/>
      <c r="AR90" s="38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  <c r="BE91" s="32"/>
    </row>
    <row r="92" s="2" customFormat="1" ht="29.28" customHeight="1">
      <c r="A92" s="32"/>
      <c r="B92" s="33"/>
      <c r="C92" s="86" t="s">
        <v>52</v>
      </c>
      <c r="D92" s="87"/>
      <c r="E92" s="87"/>
      <c r="F92" s="87"/>
      <c r="G92" s="87"/>
      <c r="H92" s="88"/>
      <c r="I92" s="89" t="s">
        <v>53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54</v>
      </c>
      <c r="AH92" s="87"/>
      <c r="AI92" s="87"/>
      <c r="AJ92" s="87"/>
      <c r="AK92" s="87"/>
      <c r="AL92" s="87"/>
      <c r="AM92" s="87"/>
      <c r="AN92" s="89" t="s">
        <v>55</v>
      </c>
      <c r="AO92" s="87"/>
      <c r="AP92" s="91"/>
      <c r="AQ92" s="92" t="s">
        <v>56</v>
      </c>
      <c r="AR92" s="38"/>
      <c r="AS92" s="93" t="s">
        <v>57</v>
      </c>
      <c r="AT92" s="94" t="s">
        <v>58</v>
      </c>
      <c r="AU92" s="94" t="s">
        <v>59</v>
      </c>
      <c r="AV92" s="94" t="s">
        <v>60</v>
      </c>
      <c r="AW92" s="94" t="s">
        <v>61</v>
      </c>
      <c r="AX92" s="94" t="s">
        <v>62</v>
      </c>
      <c r="AY92" s="94" t="s">
        <v>63</v>
      </c>
      <c r="AZ92" s="94" t="s">
        <v>64</v>
      </c>
      <c r="BA92" s="94" t="s">
        <v>65</v>
      </c>
      <c r="BB92" s="94" t="s">
        <v>66</v>
      </c>
      <c r="BC92" s="94" t="s">
        <v>67</v>
      </c>
      <c r="BD92" s="95" t="s">
        <v>68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  <c r="BE93" s="32"/>
    </row>
    <row r="94" s="6" customFormat="1" ht="32.4" customHeight="1">
      <c r="A94" s="6"/>
      <c r="B94" s="99"/>
      <c r="C94" s="100" t="s">
        <v>69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ROUND(SUM(AG95:AG97),2)</f>
        <v>872724.19999999995</v>
      </c>
      <c r="AH94" s="102"/>
      <c r="AI94" s="102"/>
      <c r="AJ94" s="102"/>
      <c r="AK94" s="102"/>
      <c r="AL94" s="102"/>
      <c r="AM94" s="102"/>
      <c r="AN94" s="103">
        <f>SUM(AG94,AT94)</f>
        <v>1055996.28</v>
      </c>
      <c r="AO94" s="103"/>
      <c r="AP94" s="103"/>
      <c r="AQ94" s="104" t="s">
        <v>1</v>
      </c>
      <c r="AR94" s="105"/>
      <c r="AS94" s="106">
        <f>ROUND(SUM(AS95:AS97),2)</f>
        <v>0</v>
      </c>
      <c r="AT94" s="107">
        <f>ROUND(SUM(AV94:AW94),2)</f>
        <v>183272.07999999999</v>
      </c>
      <c r="AU94" s="108">
        <f>ROUND(SUM(AU95:AU97),5)</f>
        <v>457.14508999999998</v>
      </c>
      <c r="AV94" s="107">
        <f>ROUND(AZ94*L29,2)</f>
        <v>183272.07999999999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ROUND(SUM(AZ95:AZ97),2)</f>
        <v>872724.19999999995</v>
      </c>
      <c r="BA94" s="107">
        <f>ROUND(SUM(BA95:BA97),2)</f>
        <v>0</v>
      </c>
      <c r="BB94" s="107">
        <f>ROUND(SUM(BB95:BB97),2)</f>
        <v>0</v>
      </c>
      <c r="BC94" s="107">
        <f>ROUND(SUM(BC95:BC97),2)</f>
        <v>0</v>
      </c>
      <c r="BD94" s="109">
        <f>ROUND(SUM(BD95:BD97),2)</f>
        <v>0</v>
      </c>
      <c r="BE94" s="6"/>
      <c r="BS94" s="110" t="s">
        <v>70</v>
      </c>
      <c r="BT94" s="110" t="s">
        <v>71</v>
      </c>
      <c r="BU94" s="111" t="s">
        <v>72</v>
      </c>
      <c r="BV94" s="110" t="s">
        <v>73</v>
      </c>
      <c r="BW94" s="110" t="s">
        <v>5</v>
      </c>
      <c r="BX94" s="110" t="s">
        <v>74</v>
      </c>
      <c r="CL94" s="110" t="s">
        <v>1</v>
      </c>
    </row>
    <row r="95" s="7" customFormat="1" ht="16.5" customHeight="1">
      <c r="A95" s="112" t="s">
        <v>75</v>
      </c>
      <c r="B95" s="113"/>
      <c r="C95" s="114"/>
      <c r="D95" s="115" t="s">
        <v>76</v>
      </c>
      <c r="E95" s="115"/>
      <c r="F95" s="115"/>
      <c r="G95" s="115"/>
      <c r="H95" s="115"/>
      <c r="I95" s="116"/>
      <c r="J95" s="115" t="s">
        <v>77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'SO-01 - Přeložka dešťové ...'!J30</f>
        <v>539925.46999999997</v>
      </c>
      <c r="AH95" s="116"/>
      <c r="AI95" s="116"/>
      <c r="AJ95" s="116"/>
      <c r="AK95" s="116"/>
      <c r="AL95" s="116"/>
      <c r="AM95" s="116"/>
      <c r="AN95" s="117">
        <f>SUM(AG95,AT95)</f>
        <v>653309.81999999995</v>
      </c>
      <c r="AO95" s="116"/>
      <c r="AP95" s="116"/>
      <c r="AQ95" s="118" t="s">
        <v>78</v>
      </c>
      <c r="AR95" s="119"/>
      <c r="AS95" s="120">
        <v>0</v>
      </c>
      <c r="AT95" s="121">
        <f>ROUND(SUM(AV95:AW95),2)</f>
        <v>113384.35000000001</v>
      </c>
      <c r="AU95" s="122">
        <f>'SO-01 - Přeložka dešťové ...'!P123</f>
        <v>330.21516800000006</v>
      </c>
      <c r="AV95" s="121">
        <f>'SO-01 - Přeložka dešťové ...'!J33</f>
        <v>113384.35000000001</v>
      </c>
      <c r="AW95" s="121">
        <f>'SO-01 - Přeložka dešťové ...'!J34</f>
        <v>0</v>
      </c>
      <c r="AX95" s="121">
        <f>'SO-01 - Přeložka dešťové ...'!J35</f>
        <v>0</v>
      </c>
      <c r="AY95" s="121">
        <f>'SO-01 - Přeložka dešťové ...'!J36</f>
        <v>0</v>
      </c>
      <c r="AZ95" s="121">
        <f>'SO-01 - Přeložka dešťové ...'!F33</f>
        <v>539925.46999999997</v>
      </c>
      <c r="BA95" s="121">
        <f>'SO-01 - Přeložka dešťové ...'!F34</f>
        <v>0</v>
      </c>
      <c r="BB95" s="121">
        <f>'SO-01 - Přeložka dešťové ...'!F35</f>
        <v>0</v>
      </c>
      <c r="BC95" s="121">
        <f>'SO-01 - Přeložka dešťové ...'!F36</f>
        <v>0</v>
      </c>
      <c r="BD95" s="123">
        <f>'SO-01 - Přeložka dešťové ...'!F37</f>
        <v>0</v>
      </c>
      <c r="BE95" s="7"/>
      <c r="BT95" s="124" t="s">
        <v>79</v>
      </c>
      <c r="BV95" s="124" t="s">
        <v>73</v>
      </c>
      <c r="BW95" s="124" t="s">
        <v>80</v>
      </c>
      <c r="BX95" s="124" t="s">
        <v>5</v>
      </c>
      <c r="CL95" s="124" t="s">
        <v>1</v>
      </c>
      <c r="CM95" s="124" t="s">
        <v>81</v>
      </c>
    </row>
    <row r="96" s="7" customFormat="1" ht="16.5" customHeight="1">
      <c r="A96" s="112" t="s">
        <v>75</v>
      </c>
      <c r="B96" s="113"/>
      <c r="C96" s="114"/>
      <c r="D96" s="115" t="s">
        <v>82</v>
      </c>
      <c r="E96" s="115"/>
      <c r="F96" s="115"/>
      <c r="G96" s="115"/>
      <c r="H96" s="115"/>
      <c r="I96" s="116"/>
      <c r="J96" s="115" t="s">
        <v>83</v>
      </c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7">
        <f>'SO-02 - Přeložka vodovodu'!J30</f>
        <v>228798.73000000001</v>
      </c>
      <c r="AH96" s="116"/>
      <c r="AI96" s="116"/>
      <c r="AJ96" s="116"/>
      <c r="AK96" s="116"/>
      <c r="AL96" s="116"/>
      <c r="AM96" s="116"/>
      <c r="AN96" s="117">
        <f>SUM(AG96,AT96)</f>
        <v>276846.46000000002</v>
      </c>
      <c r="AO96" s="116"/>
      <c r="AP96" s="116"/>
      <c r="AQ96" s="118" t="s">
        <v>84</v>
      </c>
      <c r="AR96" s="119"/>
      <c r="AS96" s="120">
        <v>0</v>
      </c>
      <c r="AT96" s="121">
        <f>ROUND(SUM(AV96:AW96),2)</f>
        <v>48047.730000000003</v>
      </c>
      <c r="AU96" s="122">
        <f>'SO-02 - Přeložka vodovodu'!P124</f>
        <v>126.92992400000001</v>
      </c>
      <c r="AV96" s="121">
        <f>'SO-02 - Přeložka vodovodu'!J33</f>
        <v>48047.730000000003</v>
      </c>
      <c r="AW96" s="121">
        <f>'SO-02 - Přeložka vodovodu'!J34</f>
        <v>0</v>
      </c>
      <c r="AX96" s="121">
        <f>'SO-02 - Přeložka vodovodu'!J35</f>
        <v>0</v>
      </c>
      <c r="AY96" s="121">
        <f>'SO-02 - Přeložka vodovodu'!J36</f>
        <v>0</v>
      </c>
      <c r="AZ96" s="121">
        <f>'SO-02 - Přeložka vodovodu'!F33</f>
        <v>228798.73000000001</v>
      </c>
      <c r="BA96" s="121">
        <f>'SO-02 - Přeložka vodovodu'!F34</f>
        <v>0</v>
      </c>
      <c r="BB96" s="121">
        <f>'SO-02 - Přeložka vodovodu'!F35</f>
        <v>0</v>
      </c>
      <c r="BC96" s="121">
        <f>'SO-02 - Přeložka vodovodu'!F36</f>
        <v>0</v>
      </c>
      <c r="BD96" s="123">
        <f>'SO-02 - Přeložka vodovodu'!F37</f>
        <v>0</v>
      </c>
      <c r="BE96" s="7"/>
      <c r="BT96" s="124" t="s">
        <v>79</v>
      </c>
      <c r="BV96" s="124" t="s">
        <v>73</v>
      </c>
      <c r="BW96" s="124" t="s">
        <v>85</v>
      </c>
      <c r="BX96" s="124" t="s">
        <v>5</v>
      </c>
      <c r="CL96" s="124" t="s">
        <v>1</v>
      </c>
      <c r="CM96" s="124" t="s">
        <v>81</v>
      </c>
    </row>
    <row r="97" s="7" customFormat="1" ht="16.5" customHeight="1">
      <c r="A97" s="112" t="s">
        <v>75</v>
      </c>
      <c r="B97" s="113"/>
      <c r="C97" s="114"/>
      <c r="D97" s="115" t="s">
        <v>86</v>
      </c>
      <c r="E97" s="115"/>
      <c r="F97" s="115"/>
      <c r="G97" s="115"/>
      <c r="H97" s="115"/>
      <c r="I97" s="116"/>
      <c r="J97" s="115" t="s">
        <v>87</v>
      </c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7">
        <f>'ON - Ostatní náklady'!J30</f>
        <v>104000</v>
      </c>
      <c r="AH97" s="116"/>
      <c r="AI97" s="116"/>
      <c r="AJ97" s="116"/>
      <c r="AK97" s="116"/>
      <c r="AL97" s="116"/>
      <c r="AM97" s="116"/>
      <c r="AN97" s="117">
        <f>SUM(AG97,AT97)</f>
        <v>125840</v>
      </c>
      <c r="AO97" s="116"/>
      <c r="AP97" s="116"/>
      <c r="AQ97" s="118" t="s">
        <v>84</v>
      </c>
      <c r="AR97" s="119"/>
      <c r="AS97" s="125">
        <v>0</v>
      </c>
      <c r="AT97" s="126">
        <f>ROUND(SUM(AV97:AW97),2)</f>
        <v>21840</v>
      </c>
      <c r="AU97" s="127">
        <f>'ON - Ostatní náklady'!P121</f>
        <v>0</v>
      </c>
      <c r="AV97" s="126">
        <f>'ON - Ostatní náklady'!J33</f>
        <v>21840</v>
      </c>
      <c r="AW97" s="126">
        <f>'ON - Ostatní náklady'!J34</f>
        <v>0</v>
      </c>
      <c r="AX97" s="126">
        <f>'ON - Ostatní náklady'!J35</f>
        <v>0</v>
      </c>
      <c r="AY97" s="126">
        <f>'ON - Ostatní náklady'!J36</f>
        <v>0</v>
      </c>
      <c r="AZ97" s="126">
        <f>'ON - Ostatní náklady'!F33</f>
        <v>104000</v>
      </c>
      <c r="BA97" s="126">
        <f>'ON - Ostatní náklady'!F34</f>
        <v>0</v>
      </c>
      <c r="BB97" s="126">
        <f>'ON - Ostatní náklady'!F35</f>
        <v>0</v>
      </c>
      <c r="BC97" s="126">
        <f>'ON - Ostatní náklady'!F36</f>
        <v>0</v>
      </c>
      <c r="BD97" s="128">
        <f>'ON - Ostatní náklady'!F37</f>
        <v>0</v>
      </c>
      <c r="BE97" s="7"/>
      <c r="BT97" s="124" t="s">
        <v>79</v>
      </c>
      <c r="BV97" s="124" t="s">
        <v>73</v>
      </c>
      <c r="BW97" s="124" t="s">
        <v>88</v>
      </c>
      <c r="BX97" s="124" t="s">
        <v>5</v>
      </c>
      <c r="CL97" s="124" t="s">
        <v>1</v>
      </c>
      <c r="CM97" s="124" t="s">
        <v>81</v>
      </c>
    </row>
    <row r="98" s="2" customFormat="1" ht="30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8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="2" customFormat="1" ht="6.96" customHeight="1">
      <c r="A99" s="32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  <c r="AN99" s="60"/>
      <c r="AO99" s="60"/>
      <c r="AP99" s="60"/>
      <c r="AQ99" s="60"/>
      <c r="AR99" s="38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sheetProtection sheet="1" formatColumns="0" formatRows="0" objects="1" scenarios="1" spinCount="100000" saltValue="3rFPwLZ+nbh5Q+NWvVHyfJt/0e8nBXiptnEFkidQH6+YdGcxiZpOolw5PtODncvQeMFM03swj/RfIPU6lBn1OQ==" hashValue="mW6Wp4M4kJuz7l1e2+isIXNJRgCVdnu5Ujj8AW4ZavvC/zZgefBMew/NItX49X6jjI5mgyDZ0HI2WBiD4+h1tw==" algorithmName="SHA-512" password="CC35"/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-01 - Přeložka dešťové ...'!C2" display="/"/>
    <hyperlink ref="A96" location="'SO-02 - Přeložka vodovodu'!C2" display="/"/>
    <hyperlink ref="A97" location="'ON - Ostatn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  <c r="AZ2" s="129" t="s">
        <v>89</v>
      </c>
      <c r="BA2" s="129" t="s">
        <v>90</v>
      </c>
      <c r="BB2" s="129" t="s">
        <v>91</v>
      </c>
      <c r="BC2" s="129" t="s">
        <v>92</v>
      </c>
      <c r="BD2" s="12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0"/>
      <c r="AT3" s="17" t="s">
        <v>81</v>
      </c>
      <c r="AZ3" s="129" t="s">
        <v>93</v>
      </c>
      <c r="BA3" s="129" t="s">
        <v>94</v>
      </c>
      <c r="BB3" s="129" t="s">
        <v>91</v>
      </c>
      <c r="BC3" s="129" t="s">
        <v>95</v>
      </c>
      <c r="BD3" s="129" t="s">
        <v>81</v>
      </c>
    </row>
    <row r="4" s="1" customFormat="1" ht="24.96" customHeight="1">
      <c r="B4" s="20"/>
      <c r="D4" s="132" t="s">
        <v>96</v>
      </c>
      <c r="L4" s="20"/>
      <c r="M4" s="133" t="s">
        <v>10</v>
      </c>
      <c r="AT4" s="17" t="s">
        <v>4</v>
      </c>
      <c r="AZ4" s="129" t="s">
        <v>97</v>
      </c>
      <c r="BA4" s="129" t="s">
        <v>98</v>
      </c>
      <c r="BB4" s="129" t="s">
        <v>91</v>
      </c>
      <c r="BC4" s="129" t="s">
        <v>99</v>
      </c>
      <c r="BD4" s="129" t="s">
        <v>81</v>
      </c>
    </row>
    <row r="5" s="1" customFormat="1" ht="6.96" customHeight="1">
      <c r="B5" s="20"/>
      <c r="L5" s="20"/>
    </row>
    <row r="6" s="1" customFormat="1" ht="12" customHeight="1">
      <c r="B6" s="20"/>
      <c r="D6" s="134" t="s">
        <v>14</v>
      </c>
      <c r="L6" s="20"/>
    </row>
    <row r="7" s="1" customFormat="1" ht="16.5" customHeight="1">
      <c r="B7" s="20"/>
      <c r="E7" s="135" t="str">
        <f>'Rekapitulace stavby'!K6</f>
        <v>Přeložka dešťové kanalizace Maršovice</v>
      </c>
      <c r="F7" s="134"/>
      <c r="G7" s="134"/>
      <c r="H7" s="134"/>
      <c r="L7" s="20"/>
    </row>
    <row r="8" s="2" customFormat="1" ht="12" customHeight="1">
      <c r="A8" s="32"/>
      <c r="B8" s="38"/>
      <c r="C8" s="32"/>
      <c r="D8" s="134" t="s">
        <v>100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101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16</v>
      </c>
      <c r="E11" s="32"/>
      <c r="F11" s="137" t="s">
        <v>1</v>
      </c>
      <c r="G11" s="32"/>
      <c r="H11" s="32"/>
      <c r="I11" s="134" t="s">
        <v>17</v>
      </c>
      <c r="J11" s="137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18</v>
      </c>
      <c r="E12" s="32"/>
      <c r="F12" s="137" t="s">
        <v>19</v>
      </c>
      <c r="G12" s="32"/>
      <c r="H12" s="32"/>
      <c r="I12" s="134" t="s">
        <v>20</v>
      </c>
      <c r="J12" s="138" t="str">
        <f>'Rekapitulace stavby'!AN8</f>
        <v>21. 11. 2025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22</v>
      </c>
      <c r="E14" s="32"/>
      <c r="F14" s="32"/>
      <c r="G14" s="32"/>
      <c r="H14" s="32"/>
      <c r="I14" s="134" t="s">
        <v>23</v>
      </c>
      <c r="J14" s="137" t="str">
        <f>IF('Rekapitulace stavby'!AN10="","",'Rekapitulace stavby'!AN10)</f>
        <v/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 xml:space="preserve"> </v>
      </c>
      <c r="F15" s="32"/>
      <c r="G15" s="32"/>
      <c r="H15" s="32"/>
      <c r="I15" s="134" t="s">
        <v>25</v>
      </c>
      <c r="J15" s="137" t="str">
        <f>IF('Rekapitulace stavby'!AN11="","",'Rekapitulace stavby'!AN11)</f>
        <v/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26</v>
      </c>
      <c r="E17" s="32"/>
      <c r="F17" s="32"/>
      <c r="G17" s="32"/>
      <c r="H17" s="32"/>
      <c r="I17" s="134" t="s">
        <v>23</v>
      </c>
      <c r="J17" s="137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7" t="str">
        <f>'Rekapitulace stavby'!E14</f>
        <v xml:space="preserve"> </v>
      </c>
      <c r="F18" s="137"/>
      <c r="G18" s="137"/>
      <c r="H18" s="137"/>
      <c r="I18" s="134" t="s">
        <v>25</v>
      </c>
      <c r="J18" s="137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27</v>
      </c>
      <c r="E20" s="32"/>
      <c r="F20" s="32"/>
      <c r="G20" s="32"/>
      <c r="H20" s="32"/>
      <c r="I20" s="134" t="s">
        <v>23</v>
      </c>
      <c r="J20" s="137" t="str">
        <f>IF('Rekapitulace stavby'!AN16="","",'Rekapitulace stavby'!AN16)</f>
        <v/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25</v>
      </c>
      <c r="J21" s="137" t="str">
        <f>IF('Rekapitulace stavby'!AN17="","",'Rekapitulace stavby'!AN17)</f>
        <v/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29</v>
      </c>
      <c r="E23" s="32"/>
      <c r="F23" s="32"/>
      <c r="G23" s="32"/>
      <c r="H23" s="32"/>
      <c r="I23" s="134" t="s">
        <v>23</v>
      </c>
      <c r="J23" s="137" t="str">
        <f>IF('Rekapitulace stavby'!AN19="","",'Rekapitulace stavby'!AN19)</f>
        <v/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stavby'!E20="","",'Rekapitulace stavby'!E20)</f>
        <v xml:space="preserve"> </v>
      </c>
      <c r="F24" s="32"/>
      <c r="G24" s="32"/>
      <c r="H24" s="32"/>
      <c r="I24" s="134" t="s">
        <v>25</v>
      </c>
      <c r="J24" s="137" t="str">
        <f>IF('Rekapitulace stavby'!AN20="","",'Rekapitulace stavby'!AN20)</f>
        <v/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30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31</v>
      </c>
      <c r="E30" s="32"/>
      <c r="F30" s="32"/>
      <c r="G30" s="32"/>
      <c r="H30" s="32"/>
      <c r="I30" s="32"/>
      <c r="J30" s="145">
        <f>ROUND(J123, 2)</f>
        <v>539925.46999999997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33</v>
      </c>
      <c r="G32" s="32"/>
      <c r="H32" s="32"/>
      <c r="I32" s="146" t="s">
        <v>32</v>
      </c>
      <c r="J32" s="146" t="s">
        <v>34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35</v>
      </c>
      <c r="E33" s="134" t="s">
        <v>36</v>
      </c>
      <c r="F33" s="148">
        <f>ROUND((SUM(BE123:BE332)),  2)</f>
        <v>539925.46999999997</v>
      </c>
      <c r="G33" s="32"/>
      <c r="H33" s="32"/>
      <c r="I33" s="149">
        <v>0.20999999999999999</v>
      </c>
      <c r="J33" s="148">
        <f>ROUND(((SUM(BE123:BE332))*I33),  2)</f>
        <v>113384.35000000001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37</v>
      </c>
      <c r="F34" s="148">
        <f>ROUND((SUM(BF123:BF332)),  2)</f>
        <v>0</v>
      </c>
      <c r="G34" s="32"/>
      <c r="H34" s="32"/>
      <c r="I34" s="149">
        <v>0.12</v>
      </c>
      <c r="J34" s="148">
        <f>ROUND(((SUM(BF123:BF332))*I34),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38</v>
      </c>
      <c r="F35" s="148">
        <f>ROUND((SUM(BG123:BG332)),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39</v>
      </c>
      <c r="F36" s="148">
        <f>ROUND((SUM(BH123:BH332)),  2)</f>
        <v>0</v>
      </c>
      <c r="G36" s="32"/>
      <c r="H36" s="32"/>
      <c r="I36" s="149">
        <v>0.12</v>
      </c>
      <c r="J36" s="148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40</v>
      </c>
      <c r="F37" s="148">
        <f>ROUND((SUM(BI123:BI332)),  2)</f>
        <v>0</v>
      </c>
      <c r="G37" s="32"/>
      <c r="H37" s="32"/>
      <c r="I37" s="149">
        <v>0</v>
      </c>
      <c r="J37" s="148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41</v>
      </c>
      <c r="E39" s="152"/>
      <c r="F39" s="152"/>
      <c r="G39" s="153" t="s">
        <v>42</v>
      </c>
      <c r="H39" s="154" t="s">
        <v>43</v>
      </c>
      <c r="I39" s="152"/>
      <c r="J39" s="155">
        <f>SUM(J30:J37)</f>
        <v>653309.81999999995</v>
      </c>
      <c r="K39" s="156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57" t="s">
        <v>44</v>
      </c>
      <c r="E50" s="158"/>
      <c r="F50" s="158"/>
      <c r="G50" s="157" t="s">
        <v>45</v>
      </c>
      <c r="H50" s="158"/>
      <c r="I50" s="158"/>
      <c r="J50" s="158"/>
      <c r="K50" s="158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59" t="s">
        <v>46</v>
      </c>
      <c r="E61" s="160"/>
      <c r="F61" s="161" t="s">
        <v>47</v>
      </c>
      <c r="G61" s="159" t="s">
        <v>46</v>
      </c>
      <c r="H61" s="160"/>
      <c r="I61" s="160"/>
      <c r="J61" s="162" t="s">
        <v>47</v>
      </c>
      <c r="K61" s="160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57" t="s">
        <v>48</v>
      </c>
      <c r="E65" s="163"/>
      <c r="F65" s="163"/>
      <c r="G65" s="157" t="s">
        <v>49</v>
      </c>
      <c r="H65" s="163"/>
      <c r="I65" s="163"/>
      <c r="J65" s="163"/>
      <c r="K65" s="163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59" t="s">
        <v>46</v>
      </c>
      <c r="E76" s="160"/>
      <c r="F76" s="161" t="s">
        <v>47</v>
      </c>
      <c r="G76" s="159" t="s">
        <v>46</v>
      </c>
      <c r="H76" s="160"/>
      <c r="I76" s="160"/>
      <c r="J76" s="162" t="s">
        <v>47</v>
      </c>
      <c r="K76" s="160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102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Přeložka dešťové kanalizace Maršovice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100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SO-01 - Přeložka dešťové kanalizace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>Maršovice</v>
      </c>
      <c r="G89" s="34"/>
      <c r="H89" s="34"/>
      <c r="I89" s="29" t="s">
        <v>20</v>
      </c>
      <c r="J89" s="72" t="str">
        <f>IF(J12="","",J12)</f>
        <v>21. 11. 2025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 xml:space="preserve"> </v>
      </c>
      <c r="G91" s="34"/>
      <c r="H91" s="34"/>
      <c r="I91" s="29" t="s">
        <v>27</v>
      </c>
      <c r="J91" s="30" t="str">
        <f>E21</f>
        <v xml:space="preserve"> 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26</v>
      </c>
      <c r="D92" s="34"/>
      <c r="E92" s="34"/>
      <c r="F92" s="26" t="str">
        <f>IF(E18="","",E18)</f>
        <v xml:space="preserve"> </v>
      </c>
      <c r="G92" s="34"/>
      <c r="H92" s="34"/>
      <c r="I92" s="29" t="s">
        <v>29</v>
      </c>
      <c r="J92" s="30" t="str">
        <f>E24</f>
        <v xml:space="preserve"> 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103</v>
      </c>
      <c r="D94" s="170"/>
      <c r="E94" s="170"/>
      <c r="F94" s="170"/>
      <c r="G94" s="170"/>
      <c r="H94" s="170"/>
      <c r="I94" s="170"/>
      <c r="J94" s="171" t="s">
        <v>104</v>
      </c>
      <c r="K94" s="170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105</v>
      </c>
      <c r="D96" s="34"/>
      <c r="E96" s="34"/>
      <c r="F96" s="34"/>
      <c r="G96" s="34"/>
      <c r="H96" s="34"/>
      <c r="I96" s="34"/>
      <c r="J96" s="103">
        <f>J123</f>
        <v>539925.46999999997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106</v>
      </c>
    </row>
    <row r="97" s="9" customFormat="1" ht="24.96" customHeight="1">
      <c r="A97" s="9"/>
      <c r="B97" s="173"/>
      <c r="C97" s="174"/>
      <c r="D97" s="175" t="s">
        <v>107</v>
      </c>
      <c r="E97" s="176"/>
      <c r="F97" s="176"/>
      <c r="G97" s="176"/>
      <c r="H97" s="176"/>
      <c r="I97" s="176"/>
      <c r="J97" s="177">
        <f>J124</f>
        <v>539925.46999999997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9"/>
      <c r="C98" s="180"/>
      <c r="D98" s="181" t="s">
        <v>108</v>
      </c>
      <c r="E98" s="182"/>
      <c r="F98" s="182"/>
      <c r="G98" s="182"/>
      <c r="H98" s="182"/>
      <c r="I98" s="182"/>
      <c r="J98" s="183">
        <f>J125</f>
        <v>184929.82999999996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109</v>
      </c>
      <c r="E99" s="182"/>
      <c r="F99" s="182"/>
      <c r="G99" s="182"/>
      <c r="H99" s="182"/>
      <c r="I99" s="182"/>
      <c r="J99" s="183">
        <f>J264</f>
        <v>3495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110</v>
      </c>
      <c r="E100" s="182"/>
      <c r="F100" s="182"/>
      <c r="G100" s="182"/>
      <c r="H100" s="182"/>
      <c r="I100" s="182"/>
      <c r="J100" s="183">
        <f>J266</f>
        <v>11113.459999999999</v>
      </c>
      <c r="K100" s="180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9"/>
      <c r="C101" s="180"/>
      <c r="D101" s="181" t="s">
        <v>111</v>
      </c>
      <c r="E101" s="182"/>
      <c r="F101" s="182"/>
      <c r="G101" s="182"/>
      <c r="H101" s="182"/>
      <c r="I101" s="182"/>
      <c r="J101" s="183">
        <f>J281</f>
        <v>225944.39999999999</v>
      </c>
      <c r="K101" s="180"/>
      <c r="L101" s="18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9"/>
      <c r="C102" s="180"/>
      <c r="D102" s="181" t="s">
        <v>112</v>
      </c>
      <c r="E102" s="182"/>
      <c r="F102" s="182"/>
      <c r="G102" s="182"/>
      <c r="H102" s="182"/>
      <c r="I102" s="182"/>
      <c r="J102" s="183">
        <f>J319</f>
        <v>39354.970000000001</v>
      </c>
      <c r="K102" s="180"/>
      <c r="L102" s="18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9"/>
      <c r="C103" s="180"/>
      <c r="D103" s="181" t="s">
        <v>113</v>
      </c>
      <c r="E103" s="182"/>
      <c r="F103" s="182"/>
      <c r="G103" s="182"/>
      <c r="H103" s="182"/>
      <c r="I103" s="182"/>
      <c r="J103" s="183">
        <f>J331</f>
        <v>75087.809999999998</v>
      </c>
      <c r="K103" s="180"/>
      <c r="L103" s="18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6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6.96" customHeight="1">
      <c r="A105" s="32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6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="2" customFormat="1" ht="6.96" customHeight="1">
      <c r="A109" s="32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24.96" customHeight="1">
      <c r="A110" s="32"/>
      <c r="B110" s="33"/>
      <c r="C110" s="23" t="s">
        <v>114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9" t="s">
        <v>14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6.5" customHeight="1">
      <c r="A113" s="32"/>
      <c r="B113" s="33"/>
      <c r="C113" s="34"/>
      <c r="D113" s="34"/>
      <c r="E113" s="168" t="str">
        <f>E7</f>
        <v>Přeložka dešťové kanalizace Maršovice</v>
      </c>
      <c r="F113" s="29"/>
      <c r="G113" s="29"/>
      <c r="H113" s="29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2" customHeight="1">
      <c r="A114" s="32"/>
      <c r="B114" s="33"/>
      <c r="C114" s="29" t="s">
        <v>100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6.5" customHeight="1">
      <c r="A115" s="32"/>
      <c r="B115" s="33"/>
      <c r="C115" s="34"/>
      <c r="D115" s="34"/>
      <c r="E115" s="69" t="str">
        <f>E9</f>
        <v>SO-01 - Přeložka dešťové kanalizace</v>
      </c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6.96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2" customHeight="1">
      <c r="A117" s="32"/>
      <c r="B117" s="33"/>
      <c r="C117" s="29" t="s">
        <v>18</v>
      </c>
      <c r="D117" s="34"/>
      <c r="E117" s="34"/>
      <c r="F117" s="26" t="str">
        <f>F12</f>
        <v>Maršovice</v>
      </c>
      <c r="G117" s="34"/>
      <c r="H117" s="34"/>
      <c r="I117" s="29" t="s">
        <v>20</v>
      </c>
      <c r="J117" s="72" t="str">
        <f>IF(J12="","",J12)</f>
        <v>21. 11. 2025</v>
      </c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6.96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5.15" customHeight="1">
      <c r="A119" s="32"/>
      <c r="B119" s="33"/>
      <c r="C119" s="29" t="s">
        <v>22</v>
      </c>
      <c r="D119" s="34"/>
      <c r="E119" s="34"/>
      <c r="F119" s="26" t="str">
        <f>E15</f>
        <v xml:space="preserve"> </v>
      </c>
      <c r="G119" s="34"/>
      <c r="H119" s="34"/>
      <c r="I119" s="29" t="s">
        <v>27</v>
      </c>
      <c r="J119" s="30" t="str">
        <f>E21</f>
        <v xml:space="preserve"> </v>
      </c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5.15" customHeight="1">
      <c r="A120" s="32"/>
      <c r="B120" s="33"/>
      <c r="C120" s="29" t="s">
        <v>26</v>
      </c>
      <c r="D120" s="34"/>
      <c r="E120" s="34"/>
      <c r="F120" s="26" t="str">
        <f>IF(E18="","",E18)</f>
        <v xml:space="preserve"> </v>
      </c>
      <c r="G120" s="34"/>
      <c r="H120" s="34"/>
      <c r="I120" s="29" t="s">
        <v>29</v>
      </c>
      <c r="J120" s="30" t="str">
        <f>E24</f>
        <v xml:space="preserve"> </v>
      </c>
      <c r="K120" s="34"/>
      <c r="L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0.32" customHeight="1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11" customFormat="1" ht="29.28" customHeight="1">
      <c r="A122" s="185"/>
      <c r="B122" s="186"/>
      <c r="C122" s="187" t="s">
        <v>115</v>
      </c>
      <c r="D122" s="188" t="s">
        <v>56</v>
      </c>
      <c r="E122" s="188" t="s">
        <v>52</v>
      </c>
      <c r="F122" s="188" t="s">
        <v>53</v>
      </c>
      <c r="G122" s="188" t="s">
        <v>116</v>
      </c>
      <c r="H122" s="188" t="s">
        <v>117</v>
      </c>
      <c r="I122" s="188" t="s">
        <v>118</v>
      </c>
      <c r="J122" s="188" t="s">
        <v>104</v>
      </c>
      <c r="K122" s="189" t="s">
        <v>119</v>
      </c>
      <c r="L122" s="190"/>
      <c r="M122" s="93" t="s">
        <v>1</v>
      </c>
      <c r="N122" s="94" t="s">
        <v>35</v>
      </c>
      <c r="O122" s="94" t="s">
        <v>120</v>
      </c>
      <c r="P122" s="94" t="s">
        <v>121</v>
      </c>
      <c r="Q122" s="94" t="s">
        <v>122</v>
      </c>
      <c r="R122" s="94" t="s">
        <v>123</v>
      </c>
      <c r="S122" s="94" t="s">
        <v>124</v>
      </c>
      <c r="T122" s="95" t="s">
        <v>125</v>
      </c>
      <c r="U122" s="185"/>
      <c r="V122" s="185"/>
      <c r="W122" s="185"/>
      <c r="X122" s="185"/>
      <c r="Y122" s="185"/>
      <c r="Z122" s="185"/>
      <c r="AA122" s="185"/>
      <c r="AB122" s="185"/>
      <c r="AC122" s="185"/>
      <c r="AD122" s="185"/>
      <c r="AE122" s="185"/>
    </row>
    <row r="123" s="2" customFormat="1" ht="22.8" customHeight="1">
      <c r="A123" s="32"/>
      <c r="B123" s="33"/>
      <c r="C123" s="100" t="s">
        <v>126</v>
      </c>
      <c r="D123" s="34"/>
      <c r="E123" s="34"/>
      <c r="F123" s="34"/>
      <c r="G123" s="34"/>
      <c r="H123" s="34"/>
      <c r="I123" s="34"/>
      <c r="J123" s="191">
        <f>BK123</f>
        <v>539925.46999999997</v>
      </c>
      <c r="K123" s="34"/>
      <c r="L123" s="38"/>
      <c r="M123" s="96"/>
      <c r="N123" s="192"/>
      <c r="O123" s="97"/>
      <c r="P123" s="193">
        <f>P124</f>
        <v>330.21516800000006</v>
      </c>
      <c r="Q123" s="97"/>
      <c r="R123" s="193">
        <f>R124</f>
        <v>63.099011889999993</v>
      </c>
      <c r="S123" s="97"/>
      <c r="T123" s="194">
        <f>T124</f>
        <v>5.0423999999999998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70</v>
      </c>
      <c r="AU123" s="17" t="s">
        <v>106</v>
      </c>
      <c r="BK123" s="195">
        <f>BK124</f>
        <v>539925.46999999997</v>
      </c>
    </row>
    <row r="124" s="12" customFormat="1" ht="25.92" customHeight="1">
      <c r="A124" s="12"/>
      <c r="B124" s="196"/>
      <c r="C124" s="197"/>
      <c r="D124" s="198" t="s">
        <v>70</v>
      </c>
      <c r="E124" s="199" t="s">
        <v>127</v>
      </c>
      <c r="F124" s="199" t="s">
        <v>128</v>
      </c>
      <c r="G124" s="197"/>
      <c r="H124" s="197"/>
      <c r="I124" s="197"/>
      <c r="J124" s="200">
        <f>BK124</f>
        <v>539925.46999999997</v>
      </c>
      <c r="K124" s="197"/>
      <c r="L124" s="201"/>
      <c r="M124" s="202"/>
      <c r="N124" s="203"/>
      <c r="O124" s="203"/>
      <c r="P124" s="204">
        <f>P125+P264+P266+P281+P319+P331</f>
        <v>330.21516800000006</v>
      </c>
      <c r="Q124" s="203"/>
      <c r="R124" s="204">
        <f>R125+R264+R266+R281+R319+R331</f>
        <v>63.099011889999993</v>
      </c>
      <c r="S124" s="203"/>
      <c r="T124" s="205">
        <f>T125+T264+T266+T281+T319+T331</f>
        <v>5.0423999999999998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6" t="s">
        <v>79</v>
      </c>
      <c r="AT124" s="207" t="s">
        <v>70</v>
      </c>
      <c r="AU124" s="207" t="s">
        <v>71</v>
      </c>
      <c r="AY124" s="206" t="s">
        <v>129</v>
      </c>
      <c r="BK124" s="208">
        <f>BK125+BK264+BK266+BK281+BK319+BK331</f>
        <v>539925.46999999997</v>
      </c>
    </row>
    <row r="125" s="12" customFormat="1" ht="22.8" customHeight="1">
      <c r="A125" s="12"/>
      <c r="B125" s="196"/>
      <c r="C125" s="197"/>
      <c r="D125" s="198" t="s">
        <v>70</v>
      </c>
      <c r="E125" s="209" t="s">
        <v>79</v>
      </c>
      <c r="F125" s="209" t="s">
        <v>130</v>
      </c>
      <c r="G125" s="197"/>
      <c r="H125" s="197"/>
      <c r="I125" s="197"/>
      <c r="J125" s="210">
        <f>BK125</f>
        <v>184929.82999999996</v>
      </c>
      <c r="K125" s="197"/>
      <c r="L125" s="201"/>
      <c r="M125" s="202"/>
      <c r="N125" s="203"/>
      <c r="O125" s="203"/>
      <c r="P125" s="204">
        <f>SUM(P126:P263)</f>
        <v>181.94301700000005</v>
      </c>
      <c r="Q125" s="203"/>
      <c r="R125" s="204">
        <f>SUM(R126:R263)</f>
        <v>54.691365989999994</v>
      </c>
      <c r="S125" s="203"/>
      <c r="T125" s="205">
        <f>SUM(T126:T263)</f>
        <v>3.3923999999999999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6" t="s">
        <v>79</v>
      </c>
      <c r="AT125" s="207" t="s">
        <v>70</v>
      </c>
      <c r="AU125" s="207" t="s">
        <v>79</v>
      </c>
      <c r="AY125" s="206" t="s">
        <v>129</v>
      </c>
      <c r="BK125" s="208">
        <f>SUM(BK126:BK263)</f>
        <v>184929.82999999996</v>
      </c>
    </row>
    <row r="126" s="2" customFormat="1" ht="24.15" customHeight="1">
      <c r="A126" s="32"/>
      <c r="B126" s="33"/>
      <c r="C126" s="211" t="s">
        <v>79</v>
      </c>
      <c r="D126" s="211" t="s">
        <v>131</v>
      </c>
      <c r="E126" s="212" t="s">
        <v>132</v>
      </c>
      <c r="F126" s="213" t="s">
        <v>133</v>
      </c>
      <c r="G126" s="214" t="s">
        <v>134</v>
      </c>
      <c r="H126" s="215">
        <v>15.42</v>
      </c>
      <c r="I126" s="216">
        <v>91.799999999999997</v>
      </c>
      <c r="J126" s="216">
        <f>ROUND(I126*H126,2)</f>
        <v>1415.56</v>
      </c>
      <c r="K126" s="213" t="s">
        <v>135</v>
      </c>
      <c r="L126" s="38"/>
      <c r="M126" s="217" t="s">
        <v>1</v>
      </c>
      <c r="N126" s="218" t="s">
        <v>36</v>
      </c>
      <c r="O126" s="219">
        <v>0.13</v>
      </c>
      <c r="P126" s="219">
        <f>O126*H126</f>
        <v>2.0045999999999999</v>
      </c>
      <c r="Q126" s="219">
        <v>0</v>
      </c>
      <c r="R126" s="219">
        <f>Q126*H126</f>
        <v>0</v>
      </c>
      <c r="S126" s="219">
        <v>0.22</v>
      </c>
      <c r="T126" s="220">
        <f>S126*H126</f>
        <v>3.3923999999999999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1" t="s">
        <v>136</v>
      </c>
      <c r="AT126" s="221" t="s">
        <v>131</v>
      </c>
      <c r="AU126" s="221" t="s">
        <v>81</v>
      </c>
      <c r="AY126" s="17" t="s">
        <v>129</v>
      </c>
      <c r="BE126" s="222">
        <f>IF(N126="základní",J126,0)</f>
        <v>1415.56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79</v>
      </c>
      <c r="BK126" s="222">
        <f>ROUND(I126*H126,2)</f>
        <v>1415.56</v>
      </c>
      <c r="BL126" s="17" t="s">
        <v>136</v>
      </c>
      <c r="BM126" s="221" t="s">
        <v>137</v>
      </c>
    </row>
    <row r="127" s="13" customFormat="1">
      <c r="A127" s="13"/>
      <c r="B127" s="223"/>
      <c r="C127" s="224"/>
      <c r="D127" s="225" t="s">
        <v>138</v>
      </c>
      <c r="E127" s="226" t="s">
        <v>1</v>
      </c>
      <c r="F127" s="227" t="s">
        <v>139</v>
      </c>
      <c r="G127" s="224"/>
      <c r="H127" s="226" t="s">
        <v>1</v>
      </c>
      <c r="I127" s="224"/>
      <c r="J127" s="224"/>
      <c r="K127" s="224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138</v>
      </c>
      <c r="AU127" s="232" t="s">
        <v>81</v>
      </c>
      <c r="AV127" s="13" t="s">
        <v>79</v>
      </c>
      <c r="AW127" s="13" t="s">
        <v>28</v>
      </c>
      <c r="AX127" s="13" t="s">
        <v>71</v>
      </c>
      <c r="AY127" s="232" t="s">
        <v>129</v>
      </c>
    </row>
    <row r="128" s="14" customFormat="1">
      <c r="A128" s="14"/>
      <c r="B128" s="233"/>
      <c r="C128" s="234"/>
      <c r="D128" s="225" t="s">
        <v>138</v>
      </c>
      <c r="E128" s="235" t="s">
        <v>1</v>
      </c>
      <c r="F128" s="236" t="s">
        <v>140</v>
      </c>
      <c r="G128" s="234"/>
      <c r="H128" s="237">
        <v>3.2400000000000002</v>
      </c>
      <c r="I128" s="234"/>
      <c r="J128" s="234"/>
      <c r="K128" s="234"/>
      <c r="L128" s="238"/>
      <c r="M128" s="239"/>
      <c r="N128" s="240"/>
      <c r="O128" s="240"/>
      <c r="P128" s="240"/>
      <c r="Q128" s="240"/>
      <c r="R128" s="240"/>
      <c r="S128" s="240"/>
      <c r="T128" s="24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2" t="s">
        <v>138</v>
      </c>
      <c r="AU128" s="242" t="s">
        <v>81</v>
      </c>
      <c r="AV128" s="14" t="s">
        <v>81</v>
      </c>
      <c r="AW128" s="14" t="s">
        <v>28</v>
      </c>
      <c r="AX128" s="14" t="s">
        <v>71</v>
      </c>
      <c r="AY128" s="242" t="s">
        <v>129</v>
      </c>
    </row>
    <row r="129" s="13" customFormat="1">
      <c r="A129" s="13"/>
      <c r="B129" s="223"/>
      <c r="C129" s="224"/>
      <c r="D129" s="225" t="s">
        <v>138</v>
      </c>
      <c r="E129" s="226" t="s">
        <v>1</v>
      </c>
      <c r="F129" s="227" t="s">
        <v>141</v>
      </c>
      <c r="G129" s="224"/>
      <c r="H129" s="226" t="s">
        <v>1</v>
      </c>
      <c r="I129" s="224"/>
      <c r="J129" s="224"/>
      <c r="K129" s="224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138</v>
      </c>
      <c r="AU129" s="232" t="s">
        <v>81</v>
      </c>
      <c r="AV129" s="13" t="s">
        <v>79</v>
      </c>
      <c r="AW129" s="13" t="s">
        <v>28</v>
      </c>
      <c r="AX129" s="13" t="s">
        <v>71</v>
      </c>
      <c r="AY129" s="232" t="s">
        <v>129</v>
      </c>
    </row>
    <row r="130" s="14" customFormat="1">
      <c r="A130" s="14"/>
      <c r="B130" s="233"/>
      <c r="C130" s="234"/>
      <c r="D130" s="225" t="s">
        <v>138</v>
      </c>
      <c r="E130" s="235" t="s">
        <v>1</v>
      </c>
      <c r="F130" s="236" t="s">
        <v>140</v>
      </c>
      <c r="G130" s="234"/>
      <c r="H130" s="237">
        <v>3.2400000000000002</v>
      </c>
      <c r="I130" s="234"/>
      <c r="J130" s="234"/>
      <c r="K130" s="234"/>
      <c r="L130" s="238"/>
      <c r="M130" s="239"/>
      <c r="N130" s="240"/>
      <c r="O130" s="240"/>
      <c r="P130" s="240"/>
      <c r="Q130" s="240"/>
      <c r="R130" s="240"/>
      <c r="S130" s="240"/>
      <c r="T130" s="24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2" t="s">
        <v>138</v>
      </c>
      <c r="AU130" s="242" t="s">
        <v>81</v>
      </c>
      <c r="AV130" s="14" t="s">
        <v>81</v>
      </c>
      <c r="AW130" s="14" t="s">
        <v>28</v>
      </c>
      <c r="AX130" s="14" t="s">
        <v>71</v>
      </c>
      <c r="AY130" s="242" t="s">
        <v>129</v>
      </c>
    </row>
    <row r="131" s="13" customFormat="1">
      <c r="A131" s="13"/>
      <c r="B131" s="223"/>
      <c r="C131" s="224"/>
      <c r="D131" s="225" t="s">
        <v>138</v>
      </c>
      <c r="E131" s="226" t="s">
        <v>1</v>
      </c>
      <c r="F131" s="227" t="s">
        <v>142</v>
      </c>
      <c r="G131" s="224"/>
      <c r="H131" s="226" t="s">
        <v>1</v>
      </c>
      <c r="I131" s="224"/>
      <c r="J131" s="224"/>
      <c r="K131" s="224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138</v>
      </c>
      <c r="AU131" s="232" t="s">
        <v>81</v>
      </c>
      <c r="AV131" s="13" t="s">
        <v>79</v>
      </c>
      <c r="AW131" s="13" t="s">
        <v>28</v>
      </c>
      <c r="AX131" s="13" t="s">
        <v>71</v>
      </c>
      <c r="AY131" s="232" t="s">
        <v>129</v>
      </c>
    </row>
    <row r="132" s="14" customFormat="1">
      <c r="A132" s="14"/>
      <c r="B132" s="233"/>
      <c r="C132" s="234"/>
      <c r="D132" s="225" t="s">
        <v>138</v>
      </c>
      <c r="E132" s="235" t="s">
        <v>1</v>
      </c>
      <c r="F132" s="236" t="s">
        <v>143</v>
      </c>
      <c r="G132" s="234"/>
      <c r="H132" s="237">
        <v>4.25</v>
      </c>
      <c r="I132" s="234"/>
      <c r="J132" s="234"/>
      <c r="K132" s="234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138</v>
      </c>
      <c r="AU132" s="242" t="s">
        <v>81</v>
      </c>
      <c r="AV132" s="14" t="s">
        <v>81</v>
      </c>
      <c r="AW132" s="14" t="s">
        <v>28</v>
      </c>
      <c r="AX132" s="14" t="s">
        <v>71</v>
      </c>
      <c r="AY132" s="242" t="s">
        <v>129</v>
      </c>
    </row>
    <row r="133" s="13" customFormat="1">
      <c r="A133" s="13"/>
      <c r="B133" s="223"/>
      <c r="C133" s="224"/>
      <c r="D133" s="225" t="s">
        <v>138</v>
      </c>
      <c r="E133" s="226" t="s">
        <v>1</v>
      </c>
      <c r="F133" s="227" t="s">
        <v>144</v>
      </c>
      <c r="G133" s="224"/>
      <c r="H133" s="226" t="s">
        <v>1</v>
      </c>
      <c r="I133" s="224"/>
      <c r="J133" s="224"/>
      <c r="K133" s="224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138</v>
      </c>
      <c r="AU133" s="232" t="s">
        <v>81</v>
      </c>
      <c r="AV133" s="13" t="s">
        <v>79</v>
      </c>
      <c r="AW133" s="13" t="s">
        <v>28</v>
      </c>
      <c r="AX133" s="13" t="s">
        <v>71</v>
      </c>
      <c r="AY133" s="232" t="s">
        <v>129</v>
      </c>
    </row>
    <row r="134" s="14" customFormat="1">
      <c r="A134" s="14"/>
      <c r="B134" s="233"/>
      <c r="C134" s="234"/>
      <c r="D134" s="225" t="s">
        <v>138</v>
      </c>
      <c r="E134" s="235" t="s">
        <v>1</v>
      </c>
      <c r="F134" s="236" t="s">
        <v>145</v>
      </c>
      <c r="G134" s="234"/>
      <c r="H134" s="237">
        <v>4.6900000000000004</v>
      </c>
      <c r="I134" s="234"/>
      <c r="J134" s="234"/>
      <c r="K134" s="234"/>
      <c r="L134" s="238"/>
      <c r="M134" s="239"/>
      <c r="N134" s="240"/>
      <c r="O134" s="240"/>
      <c r="P134" s="240"/>
      <c r="Q134" s="240"/>
      <c r="R134" s="240"/>
      <c r="S134" s="240"/>
      <c r="T134" s="24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2" t="s">
        <v>138</v>
      </c>
      <c r="AU134" s="242" t="s">
        <v>81</v>
      </c>
      <c r="AV134" s="14" t="s">
        <v>81</v>
      </c>
      <c r="AW134" s="14" t="s">
        <v>28</v>
      </c>
      <c r="AX134" s="14" t="s">
        <v>71</v>
      </c>
      <c r="AY134" s="242" t="s">
        <v>129</v>
      </c>
    </row>
    <row r="135" s="15" customFormat="1">
      <c r="A135" s="15"/>
      <c r="B135" s="243"/>
      <c r="C135" s="244"/>
      <c r="D135" s="225" t="s">
        <v>138</v>
      </c>
      <c r="E135" s="245" t="s">
        <v>1</v>
      </c>
      <c r="F135" s="246" t="s">
        <v>146</v>
      </c>
      <c r="G135" s="244"/>
      <c r="H135" s="247">
        <v>15.42</v>
      </c>
      <c r="I135" s="244"/>
      <c r="J135" s="244"/>
      <c r="K135" s="244"/>
      <c r="L135" s="248"/>
      <c r="M135" s="249"/>
      <c r="N135" s="250"/>
      <c r="O135" s="250"/>
      <c r="P135" s="250"/>
      <c r="Q135" s="250"/>
      <c r="R135" s="250"/>
      <c r="S135" s="250"/>
      <c r="T135" s="25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2" t="s">
        <v>138</v>
      </c>
      <c r="AU135" s="252" t="s">
        <v>81</v>
      </c>
      <c r="AV135" s="15" t="s">
        <v>136</v>
      </c>
      <c r="AW135" s="15" t="s">
        <v>28</v>
      </c>
      <c r="AX135" s="15" t="s">
        <v>79</v>
      </c>
      <c r="AY135" s="252" t="s">
        <v>129</v>
      </c>
    </row>
    <row r="136" s="2" customFormat="1" ht="24.15" customHeight="1">
      <c r="A136" s="32"/>
      <c r="B136" s="33"/>
      <c r="C136" s="211" t="s">
        <v>81</v>
      </c>
      <c r="D136" s="211" t="s">
        <v>131</v>
      </c>
      <c r="E136" s="212" t="s">
        <v>147</v>
      </c>
      <c r="F136" s="213" t="s">
        <v>148</v>
      </c>
      <c r="G136" s="214" t="s">
        <v>134</v>
      </c>
      <c r="H136" s="215">
        <v>17.989999999999998</v>
      </c>
      <c r="I136" s="216">
        <v>60.799999999999997</v>
      </c>
      <c r="J136" s="216">
        <f>ROUND(I136*H136,2)</f>
        <v>1093.79</v>
      </c>
      <c r="K136" s="213" t="s">
        <v>135</v>
      </c>
      <c r="L136" s="38"/>
      <c r="M136" s="217" t="s">
        <v>1</v>
      </c>
      <c r="N136" s="218" t="s">
        <v>36</v>
      </c>
      <c r="O136" s="219">
        <v>0.075999999999999998</v>
      </c>
      <c r="P136" s="219">
        <f>O136*H136</f>
        <v>1.3672399999999998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1" t="s">
        <v>136</v>
      </c>
      <c r="AT136" s="221" t="s">
        <v>131</v>
      </c>
      <c r="AU136" s="221" t="s">
        <v>81</v>
      </c>
      <c r="AY136" s="17" t="s">
        <v>129</v>
      </c>
      <c r="BE136" s="222">
        <f>IF(N136="základní",J136,0)</f>
        <v>1093.79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79</v>
      </c>
      <c r="BK136" s="222">
        <f>ROUND(I136*H136,2)</f>
        <v>1093.79</v>
      </c>
      <c r="BL136" s="17" t="s">
        <v>136</v>
      </c>
      <c r="BM136" s="221" t="s">
        <v>149</v>
      </c>
    </row>
    <row r="137" s="13" customFormat="1">
      <c r="A137" s="13"/>
      <c r="B137" s="223"/>
      <c r="C137" s="224"/>
      <c r="D137" s="225" t="s">
        <v>138</v>
      </c>
      <c r="E137" s="226" t="s">
        <v>1</v>
      </c>
      <c r="F137" s="227" t="s">
        <v>150</v>
      </c>
      <c r="G137" s="224"/>
      <c r="H137" s="226" t="s">
        <v>1</v>
      </c>
      <c r="I137" s="224"/>
      <c r="J137" s="224"/>
      <c r="K137" s="224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138</v>
      </c>
      <c r="AU137" s="232" t="s">
        <v>81</v>
      </c>
      <c r="AV137" s="13" t="s">
        <v>79</v>
      </c>
      <c r="AW137" s="13" t="s">
        <v>28</v>
      </c>
      <c r="AX137" s="13" t="s">
        <v>71</v>
      </c>
      <c r="AY137" s="232" t="s">
        <v>129</v>
      </c>
    </row>
    <row r="138" s="14" customFormat="1">
      <c r="A138" s="14"/>
      <c r="B138" s="233"/>
      <c r="C138" s="234"/>
      <c r="D138" s="225" t="s">
        <v>138</v>
      </c>
      <c r="E138" s="235" t="s">
        <v>1</v>
      </c>
      <c r="F138" s="236" t="s">
        <v>151</v>
      </c>
      <c r="G138" s="234"/>
      <c r="H138" s="237">
        <v>0.97999999999999998</v>
      </c>
      <c r="I138" s="234"/>
      <c r="J138" s="234"/>
      <c r="K138" s="234"/>
      <c r="L138" s="238"/>
      <c r="M138" s="239"/>
      <c r="N138" s="240"/>
      <c r="O138" s="240"/>
      <c r="P138" s="240"/>
      <c r="Q138" s="240"/>
      <c r="R138" s="240"/>
      <c r="S138" s="240"/>
      <c r="T138" s="24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2" t="s">
        <v>138</v>
      </c>
      <c r="AU138" s="242" t="s">
        <v>81</v>
      </c>
      <c r="AV138" s="14" t="s">
        <v>81</v>
      </c>
      <c r="AW138" s="14" t="s">
        <v>28</v>
      </c>
      <c r="AX138" s="14" t="s">
        <v>71</v>
      </c>
      <c r="AY138" s="242" t="s">
        <v>129</v>
      </c>
    </row>
    <row r="139" s="13" customFormat="1">
      <c r="A139" s="13"/>
      <c r="B139" s="223"/>
      <c r="C139" s="224"/>
      <c r="D139" s="225" t="s">
        <v>138</v>
      </c>
      <c r="E139" s="226" t="s">
        <v>1</v>
      </c>
      <c r="F139" s="227" t="s">
        <v>152</v>
      </c>
      <c r="G139" s="224"/>
      <c r="H139" s="226" t="s">
        <v>1</v>
      </c>
      <c r="I139" s="224"/>
      <c r="J139" s="224"/>
      <c r="K139" s="224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138</v>
      </c>
      <c r="AU139" s="232" t="s">
        <v>81</v>
      </c>
      <c r="AV139" s="13" t="s">
        <v>79</v>
      </c>
      <c r="AW139" s="13" t="s">
        <v>28</v>
      </c>
      <c r="AX139" s="13" t="s">
        <v>71</v>
      </c>
      <c r="AY139" s="232" t="s">
        <v>129</v>
      </c>
    </row>
    <row r="140" s="14" customFormat="1">
      <c r="A140" s="14"/>
      <c r="B140" s="233"/>
      <c r="C140" s="234"/>
      <c r="D140" s="225" t="s">
        <v>138</v>
      </c>
      <c r="E140" s="235" t="s">
        <v>1</v>
      </c>
      <c r="F140" s="236" t="s">
        <v>153</v>
      </c>
      <c r="G140" s="234"/>
      <c r="H140" s="237">
        <v>1.6200000000000001</v>
      </c>
      <c r="I140" s="234"/>
      <c r="J140" s="234"/>
      <c r="K140" s="234"/>
      <c r="L140" s="238"/>
      <c r="M140" s="239"/>
      <c r="N140" s="240"/>
      <c r="O140" s="240"/>
      <c r="P140" s="240"/>
      <c r="Q140" s="240"/>
      <c r="R140" s="240"/>
      <c r="S140" s="240"/>
      <c r="T140" s="24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2" t="s">
        <v>138</v>
      </c>
      <c r="AU140" s="242" t="s">
        <v>81</v>
      </c>
      <c r="AV140" s="14" t="s">
        <v>81</v>
      </c>
      <c r="AW140" s="14" t="s">
        <v>28</v>
      </c>
      <c r="AX140" s="14" t="s">
        <v>71</v>
      </c>
      <c r="AY140" s="242" t="s">
        <v>129</v>
      </c>
    </row>
    <row r="141" s="13" customFormat="1">
      <c r="A141" s="13"/>
      <c r="B141" s="223"/>
      <c r="C141" s="224"/>
      <c r="D141" s="225" t="s">
        <v>138</v>
      </c>
      <c r="E141" s="226" t="s">
        <v>1</v>
      </c>
      <c r="F141" s="227" t="s">
        <v>154</v>
      </c>
      <c r="G141" s="224"/>
      <c r="H141" s="226" t="s">
        <v>1</v>
      </c>
      <c r="I141" s="224"/>
      <c r="J141" s="224"/>
      <c r="K141" s="224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138</v>
      </c>
      <c r="AU141" s="232" t="s">
        <v>81</v>
      </c>
      <c r="AV141" s="13" t="s">
        <v>79</v>
      </c>
      <c r="AW141" s="13" t="s">
        <v>28</v>
      </c>
      <c r="AX141" s="13" t="s">
        <v>71</v>
      </c>
      <c r="AY141" s="232" t="s">
        <v>129</v>
      </c>
    </row>
    <row r="142" s="14" customFormat="1">
      <c r="A142" s="14"/>
      <c r="B142" s="233"/>
      <c r="C142" s="234"/>
      <c r="D142" s="225" t="s">
        <v>138</v>
      </c>
      <c r="E142" s="235" t="s">
        <v>1</v>
      </c>
      <c r="F142" s="236" t="s">
        <v>155</v>
      </c>
      <c r="G142" s="234"/>
      <c r="H142" s="237">
        <v>1.3899999999999999</v>
      </c>
      <c r="I142" s="234"/>
      <c r="J142" s="234"/>
      <c r="K142" s="234"/>
      <c r="L142" s="238"/>
      <c r="M142" s="239"/>
      <c r="N142" s="240"/>
      <c r="O142" s="240"/>
      <c r="P142" s="240"/>
      <c r="Q142" s="240"/>
      <c r="R142" s="240"/>
      <c r="S142" s="240"/>
      <c r="T142" s="24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2" t="s">
        <v>138</v>
      </c>
      <c r="AU142" s="242" t="s">
        <v>81</v>
      </c>
      <c r="AV142" s="14" t="s">
        <v>81</v>
      </c>
      <c r="AW142" s="14" t="s">
        <v>28</v>
      </c>
      <c r="AX142" s="14" t="s">
        <v>71</v>
      </c>
      <c r="AY142" s="242" t="s">
        <v>129</v>
      </c>
    </row>
    <row r="143" s="13" customFormat="1">
      <c r="A143" s="13"/>
      <c r="B143" s="223"/>
      <c r="C143" s="224"/>
      <c r="D143" s="225" t="s">
        <v>138</v>
      </c>
      <c r="E143" s="226" t="s">
        <v>1</v>
      </c>
      <c r="F143" s="227" t="s">
        <v>156</v>
      </c>
      <c r="G143" s="224"/>
      <c r="H143" s="226" t="s">
        <v>1</v>
      </c>
      <c r="I143" s="224"/>
      <c r="J143" s="224"/>
      <c r="K143" s="224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138</v>
      </c>
      <c r="AU143" s="232" t="s">
        <v>81</v>
      </c>
      <c r="AV143" s="13" t="s">
        <v>79</v>
      </c>
      <c r="AW143" s="13" t="s">
        <v>28</v>
      </c>
      <c r="AX143" s="13" t="s">
        <v>71</v>
      </c>
      <c r="AY143" s="232" t="s">
        <v>129</v>
      </c>
    </row>
    <row r="144" s="14" customFormat="1">
      <c r="A144" s="14"/>
      <c r="B144" s="233"/>
      <c r="C144" s="234"/>
      <c r="D144" s="225" t="s">
        <v>138</v>
      </c>
      <c r="E144" s="235" t="s">
        <v>1</v>
      </c>
      <c r="F144" s="236" t="s">
        <v>157</v>
      </c>
      <c r="G144" s="234"/>
      <c r="H144" s="237">
        <v>14</v>
      </c>
      <c r="I144" s="234"/>
      <c r="J144" s="234"/>
      <c r="K144" s="234"/>
      <c r="L144" s="238"/>
      <c r="M144" s="239"/>
      <c r="N144" s="240"/>
      <c r="O144" s="240"/>
      <c r="P144" s="240"/>
      <c r="Q144" s="240"/>
      <c r="R144" s="240"/>
      <c r="S144" s="240"/>
      <c r="T144" s="24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2" t="s">
        <v>138</v>
      </c>
      <c r="AU144" s="242" t="s">
        <v>81</v>
      </c>
      <c r="AV144" s="14" t="s">
        <v>81</v>
      </c>
      <c r="AW144" s="14" t="s">
        <v>28</v>
      </c>
      <c r="AX144" s="14" t="s">
        <v>71</v>
      </c>
      <c r="AY144" s="242" t="s">
        <v>129</v>
      </c>
    </row>
    <row r="145" s="15" customFormat="1">
      <c r="A145" s="15"/>
      <c r="B145" s="243"/>
      <c r="C145" s="244"/>
      <c r="D145" s="225" t="s">
        <v>138</v>
      </c>
      <c r="E145" s="245" t="s">
        <v>1</v>
      </c>
      <c r="F145" s="246" t="s">
        <v>146</v>
      </c>
      <c r="G145" s="244"/>
      <c r="H145" s="247">
        <v>17.990000000000002</v>
      </c>
      <c r="I145" s="244"/>
      <c r="J145" s="244"/>
      <c r="K145" s="244"/>
      <c r="L145" s="248"/>
      <c r="M145" s="249"/>
      <c r="N145" s="250"/>
      <c r="O145" s="250"/>
      <c r="P145" s="250"/>
      <c r="Q145" s="250"/>
      <c r="R145" s="250"/>
      <c r="S145" s="250"/>
      <c r="T145" s="25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2" t="s">
        <v>138</v>
      </c>
      <c r="AU145" s="252" t="s">
        <v>81</v>
      </c>
      <c r="AV145" s="15" t="s">
        <v>136</v>
      </c>
      <c r="AW145" s="15" t="s">
        <v>28</v>
      </c>
      <c r="AX145" s="15" t="s">
        <v>79</v>
      </c>
      <c r="AY145" s="252" t="s">
        <v>129</v>
      </c>
    </row>
    <row r="146" s="2" customFormat="1" ht="24.15" customHeight="1">
      <c r="A146" s="32"/>
      <c r="B146" s="33"/>
      <c r="C146" s="211" t="s">
        <v>158</v>
      </c>
      <c r="D146" s="211" t="s">
        <v>131</v>
      </c>
      <c r="E146" s="212" t="s">
        <v>159</v>
      </c>
      <c r="F146" s="213" t="s">
        <v>160</v>
      </c>
      <c r="G146" s="214" t="s">
        <v>91</v>
      </c>
      <c r="H146" s="215">
        <v>7.3410000000000002</v>
      </c>
      <c r="I146" s="216">
        <v>1030</v>
      </c>
      <c r="J146" s="216">
        <f>ROUND(I146*H146,2)</f>
        <v>7561.2299999999996</v>
      </c>
      <c r="K146" s="213" t="s">
        <v>135</v>
      </c>
      <c r="L146" s="38"/>
      <c r="M146" s="217" t="s">
        <v>1</v>
      </c>
      <c r="N146" s="218" t="s">
        <v>36</v>
      </c>
      <c r="O146" s="219">
        <v>1.583</v>
      </c>
      <c r="P146" s="219">
        <f>O146*H146</f>
        <v>11.620803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1" t="s">
        <v>136</v>
      </c>
      <c r="AT146" s="221" t="s">
        <v>131</v>
      </c>
      <c r="AU146" s="221" t="s">
        <v>81</v>
      </c>
      <c r="AY146" s="17" t="s">
        <v>129</v>
      </c>
      <c r="BE146" s="222">
        <f>IF(N146="základní",J146,0)</f>
        <v>7561.2299999999996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7" t="s">
        <v>79</v>
      </c>
      <c r="BK146" s="222">
        <f>ROUND(I146*H146,2)</f>
        <v>7561.2299999999996</v>
      </c>
      <c r="BL146" s="17" t="s">
        <v>136</v>
      </c>
      <c r="BM146" s="221" t="s">
        <v>161</v>
      </c>
    </row>
    <row r="147" s="13" customFormat="1">
      <c r="A147" s="13"/>
      <c r="B147" s="223"/>
      <c r="C147" s="224"/>
      <c r="D147" s="225" t="s">
        <v>138</v>
      </c>
      <c r="E147" s="226" t="s">
        <v>1</v>
      </c>
      <c r="F147" s="227" t="s">
        <v>162</v>
      </c>
      <c r="G147" s="224"/>
      <c r="H147" s="226" t="s">
        <v>1</v>
      </c>
      <c r="I147" s="224"/>
      <c r="J147" s="224"/>
      <c r="K147" s="224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138</v>
      </c>
      <c r="AU147" s="232" t="s">
        <v>81</v>
      </c>
      <c r="AV147" s="13" t="s">
        <v>79</v>
      </c>
      <c r="AW147" s="13" t="s">
        <v>28</v>
      </c>
      <c r="AX147" s="13" t="s">
        <v>71</v>
      </c>
      <c r="AY147" s="232" t="s">
        <v>129</v>
      </c>
    </row>
    <row r="148" s="14" customFormat="1">
      <c r="A148" s="14"/>
      <c r="B148" s="233"/>
      <c r="C148" s="234"/>
      <c r="D148" s="225" t="s">
        <v>138</v>
      </c>
      <c r="E148" s="235" t="s">
        <v>1</v>
      </c>
      <c r="F148" s="236" t="s">
        <v>163</v>
      </c>
      <c r="G148" s="234"/>
      <c r="H148" s="237">
        <v>4.3090000000000002</v>
      </c>
      <c r="I148" s="234"/>
      <c r="J148" s="234"/>
      <c r="K148" s="234"/>
      <c r="L148" s="238"/>
      <c r="M148" s="239"/>
      <c r="N148" s="240"/>
      <c r="O148" s="240"/>
      <c r="P148" s="240"/>
      <c r="Q148" s="240"/>
      <c r="R148" s="240"/>
      <c r="S148" s="240"/>
      <c r="T148" s="24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2" t="s">
        <v>138</v>
      </c>
      <c r="AU148" s="242" t="s">
        <v>81</v>
      </c>
      <c r="AV148" s="14" t="s">
        <v>81</v>
      </c>
      <c r="AW148" s="14" t="s">
        <v>28</v>
      </c>
      <c r="AX148" s="14" t="s">
        <v>71</v>
      </c>
      <c r="AY148" s="242" t="s">
        <v>129</v>
      </c>
    </row>
    <row r="149" s="13" customFormat="1">
      <c r="A149" s="13"/>
      <c r="B149" s="223"/>
      <c r="C149" s="224"/>
      <c r="D149" s="225" t="s">
        <v>138</v>
      </c>
      <c r="E149" s="226" t="s">
        <v>1</v>
      </c>
      <c r="F149" s="227" t="s">
        <v>164</v>
      </c>
      <c r="G149" s="224"/>
      <c r="H149" s="226" t="s">
        <v>1</v>
      </c>
      <c r="I149" s="224"/>
      <c r="J149" s="224"/>
      <c r="K149" s="224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138</v>
      </c>
      <c r="AU149" s="232" t="s">
        <v>81</v>
      </c>
      <c r="AV149" s="13" t="s">
        <v>79</v>
      </c>
      <c r="AW149" s="13" t="s">
        <v>28</v>
      </c>
      <c r="AX149" s="13" t="s">
        <v>71</v>
      </c>
      <c r="AY149" s="232" t="s">
        <v>129</v>
      </c>
    </row>
    <row r="150" s="14" customFormat="1">
      <c r="A150" s="14"/>
      <c r="B150" s="233"/>
      <c r="C150" s="234"/>
      <c r="D150" s="225" t="s">
        <v>138</v>
      </c>
      <c r="E150" s="235" t="s">
        <v>1</v>
      </c>
      <c r="F150" s="236" t="s">
        <v>163</v>
      </c>
      <c r="G150" s="234"/>
      <c r="H150" s="237">
        <v>4.3090000000000002</v>
      </c>
      <c r="I150" s="234"/>
      <c r="J150" s="234"/>
      <c r="K150" s="234"/>
      <c r="L150" s="238"/>
      <c r="M150" s="239"/>
      <c r="N150" s="240"/>
      <c r="O150" s="240"/>
      <c r="P150" s="240"/>
      <c r="Q150" s="240"/>
      <c r="R150" s="240"/>
      <c r="S150" s="240"/>
      <c r="T150" s="24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2" t="s">
        <v>138</v>
      </c>
      <c r="AU150" s="242" t="s">
        <v>81</v>
      </c>
      <c r="AV150" s="14" t="s">
        <v>81</v>
      </c>
      <c r="AW150" s="14" t="s">
        <v>28</v>
      </c>
      <c r="AX150" s="14" t="s">
        <v>71</v>
      </c>
      <c r="AY150" s="242" t="s">
        <v>129</v>
      </c>
    </row>
    <row r="151" s="13" customFormat="1">
      <c r="A151" s="13"/>
      <c r="B151" s="223"/>
      <c r="C151" s="224"/>
      <c r="D151" s="225" t="s">
        <v>138</v>
      </c>
      <c r="E151" s="226" t="s">
        <v>1</v>
      </c>
      <c r="F151" s="227" t="s">
        <v>165</v>
      </c>
      <c r="G151" s="224"/>
      <c r="H151" s="226" t="s">
        <v>1</v>
      </c>
      <c r="I151" s="224"/>
      <c r="J151" s="224"/>
      <c r="K151" s="224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138</v>
      </c>
      <c r="AU151" s="232" t="s">
        <v>81</v>
      </c>
      <c r="AV151" s="13" t="s">
        <v>79</v>
      </c>
      <c r="AW151" s="13" t="s">
        <v>28</v>
      </c>
      <c r="AX151" s="13" t="s">
        <v>71</v>
      </c>
      <c r="AY151" s="232" t="s">
        <v>129</v>
      </c>
    </row>
    <row r="152" s="14" customFormat="1">
      <c r="A152" s="14"/>
      <c r="B152" s="233"/>
      <c r="C152" s="234"/>
      <c r="D152" s="225" t="s">
        <v>138</v>
      </c>
      <c r="E152" s="235" t="s">
        <v>1</v>
      </c>
      <c r="F152" s="236" t="s">
        <v>166</v>
      </c>
      <c r="G152" s="234"/>
      <c r="H152" s="237">
        <v>4.1360000000000001</v>
      </c>
      <c r="I152" s="234"/>
      <c r="J152" s="234"/>
      <c r="K152" s="234"/>
      <c r="L152" s="238"/>
      <c r="M152" s="239"/>
      <c r="N152" s="240"/>
      <c r="O152" s="240"/>
      <c r="P152" s="240"/>
      <c r="Q152" s="240"/>
      <c r="R152" s="240"/>
      <c r="S152" s="240"/>
      <c r="T152" s="24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2" t="s">
        <v>138</v>
      </c>
      <c r="AU152" s="242" t="s">
        <v>81</v>
      </c>
      <c r="AV152" s="14" t="s">
        <v>81</v>
      </c>
      <c r="AW152" s="14" t="s">
        <v>28</v>
      </c>
      <c r="AX152" s="14" t="s">
        <v>71</v>
      </c>
      <c r="AY152" s="242" t="s">
        <v>129</v>
      </c>
    </row>
    <row r="153" s="13" customFormat="1">
      <c r="A153" s="13"/>
      <c r="B153" s="223"/>
      <c r="C153" s="224"/>
      <c r="D153" s="225" t="s">
        <v>138</v>
      </c>
      <c r="E153" s="226" t="s">
        <v>1</v>
      </c>
      <c r="F153" s="227" t="s">
        <v>167</v>
      </c>
      <c r="G153" s="224"/>
      <c r="H153" s="226" t="s">
        <v>1</v>
      </c>
      <c r="I153" s="224"/>
      <c r="J153" s="224"/>
      <c r="K153" s="224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138</v>
      </c>
      <c r="AU153" s="232" t="s">
        <v>81</v>
      </c>
      <c r="AV153" s="13" t="s">
        <v>79</v>
      </c>
      <c r="AW153" s="13" t="s">
        <v>28</v>
      </c>
      <c r="AX153" s="13" t="s">
        <v>71</v>
      </c>
      <c r="AY153" s="232" t="s">
        <v>129</v>
      </c>
    </row>
    <row r="154" s="14" customFormat="1">
      <c r="A154" s="14"/>
      <c r="B154" s="233"/>
      <c r="C154" s="234"/>
      <c r="D154" s="225" t="s">
        <v>138</v>
      </c>
      <c r="E154" s="235" t="s">
        <v>1</v>
      </c>
      <c r="F154" s="236" t="s">
        <v>168</v>
      </c>
      <c r="G154" s="234"/>
      <c r="H154" s="237">
        <v>1.9279999999999999</v>
      </c>
      <c r="I154" s="234"/>
      <c r="J154" s="234"/>
      <c r="K154" s="234"/>
      <c r="L154" s="238"/>
      <c r="M154" s="239"/>
      <c r="N154" s="240"/>
      <c r="O154" s="240"/>
      <c r="P154" s="240"/>
      <c r="Q154" s="240"/>
      <c r="R154" s="240"/>
      <c r="S154" s="240"/>
      <c r="T154" s="24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2" t="s">
        <v>138</v>
      </c>
      <c r="AU154" s="242" t="s">
        <v>81</v>
      </c>
      <c r="AV154" s="14" t="s">
        <v>81</v>
      </c>
      <c r="AW154" s="14" t="s">
        <v>28</v>
      </c>
      <c r="AX154" s="14" t="s">
        <v>71</v>
      </c>
      <c r="AY154" s="242" t="s">
        <v>129</v>
      </c>
    </row>
    <row r="155" s="15" customFormat="1">
      <c r="A155" s="15"/>
      <c r="B155" s="243"/>
      <c r="C155" s="244"/>
      <c r="D155" s="225" t="s">
        <v>138</v>
      </c>
      <c r="E155" s="245" t="s">
        <v>89</v>
      </c>
      <c r="F155" s="246" t="s">
        <v>146</v>
      </c>
      <c r="G155" s="244"/>
      <c r="H155" s="247">
        <v>14.682</v>
      </c>
      <c r="I155" s="244"/>
      <c r="J155" s="244"/>
      <c r="K155" s="244"/>
      <c r="L155" s="248"/>
      <c r="M155" s="249"/>
      <c r="N155" s="250"/>
      <c r="O155" s="250"/>
      <c r="P155" s="250"/>
      <c r="Q155" s="250"/>
      <c r="R155" s="250"/>
      <c r="S155" s="250"/>
      <c r="T155" s="251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2" t="s">
        <v>138</v>
      </c>
      <c r="AU155" s="252" t="s">
        <v>81</v>
      </c>
      <c r="AV155" s="15" t="s">
        <v>136</v>
      </c>
      <c r="AW155" s="15" t="s">
        <v>28</v>
      </c>
      <c r="AX155" s="15" t="s">
        <v>71</v>
      </c>
      <c r="AY155" s="252" t="s">
        <v>129</v>
      </c>
    </row>
    <row r="156" s="13" customFormat="1">
      <c r="A156" s="13"/>
      <c r="B156" s="223"/>
      <c r="C156" s="224"/>
      <c r="D156" s="225" t="s">
        <v>138</v>
      </c>
      <c r="E156" s="226" t="s">
        <v>1</v>
      </c>
      <c r="F156" s="227" t="s">
        <v>169</v>
      </c>
      <c r="G156" s="224"/>
      <c r="H156" s="226" t="s">
        <v>1</v>
      </c>
      <c r="I156" s="224"/>
      <c r="J156" s="224"/>
      <c r="K156" s="224"/>
      <c r="L156" s="228"/>
      <c r="M156" s="229"/>
      <c r="N156" s="230"/>
      <c r="O156" s="230"/>
      <c r="P156" s="230"/>
      <c r="Q156" s="230"/>
      <c r="R156" s="230"/>
      <c r="S156" s="230"/>
      <c r="T156" s="23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2" t="s">
        <v>138</v>
      </c>
      <c r="AU156" s="232" t="s">
        <v>81</v>
      </c>
      <c r="AV156" s="13" t="s">
        <v>79</v>
      </c>
      <c r="AW156" s="13" t="s">
        <v>28</v>
      </c>
      <c r="AX156" s="13" t="s">
        <v>71</v>
      </c>
      <c r="AY156" s="232" t="s">
        <v>129</v>
      </c>
    </row>
    <row r="157" s="14" customFormat="1">
      <c r="A157" s="14"/>
      <c r="B157" s="233"/>
      <c r="C157" s="234"/>
      <c r="D157" s="225" t="s">
        <v>138</v>
      </c>
      <c r="E157" s="235" t="s">
        <v>1</v>
      </c>
      <c r="F157" s="236" t="s">
        <v>170</v>
      </c>
      <c r="G157" s="234"/>
      <c r="H157" s="237">
        <v>7.3410000000000002</v>
      </c>
      <c r="I157" s="234"/>
      <c r="J157" s="234"/>
      <c r="K157" s="234"/>
      <c r="L157" s="238"/>
      <c r="M157" s="239"/>
      <c r="N157" s="240"/>
      <c r="O157" s="240"/>
      <c r="P157" s="240"/>
      <c r="Q157" s="240"/>
      <c r="R157" s="240"/>
      <c r="S157" s="240"/>
      <c r="T157" s="24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2" t="s">
        <v>138</v>
      </c>
      <c r="AU157" s="242" t="s">
        <v>81</v>
      </c>
      <c r="AV157" s="14" t="s">
        <v>81</v>
      </c>
      <c r="AW157" s="14" t="s">
        <v>28</v>
      </c>
      <c r="AX157" s="14" t="s">
        <v>79</v>
      </c>
      <c r="AY157" s="242" t="s">
        <v>129</v>
      </c>
    </row>
    <row r="158" s="2" customFormat="1" ht="33" customHeight="1">
      <c r="A158" s="32"/>
      <c r="B158" s="33"/>
      <c r="C158" s="211" t="s">
        <v>136</v>
      </c>
      <c r="D158" s="211" t="s">
        <v>131</v>
      </c>
      <c r="E158" s="212" t="s">
        <v>171</v>
      </c>
      <c r="F158" s="213" t="s">
        <v>172</v>
      </c>
      <c r="G158" s="214" t="s">
        <v>91</v>
      </c>
      <c r="H158" s="215">
        <v>6.6070000000000002</v>
      </c>
      <c r="I158" s="216">
        <v>1360</v>
      </c>
      <c r="J158" s="216">
        <f>ROUND(I158*H158,2)</f>
        <v>8985.5200000000004</v>
      </c>
      <c r="K158" s="213" t="s">
        <v>135</v>
      </c>
      <c r="L158" s="38"/>
      <c r="M158" s="217" t="s">
        <v>1</v>
      </c>
      <c r="N158" s="218" t="s">
        <v>36</v>
      </c>
      <c r="O158" s="219">
        <v>2.1000000000000001</v>
      </c>
      <c r="P158" s="219">
        <f>O158*H158</f>
        <v>13.874700000000001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21" t="s">
        <v>136</v>
      </c>
      <c r="AT158" s="221" t="s">
        <v>131</v>
      </c>
      <c r="AU158" s="221" t="s">
        <v>81</v>
      </c>
      <c r="AY158" s="17" t="s">
        <v>129</v>
      </c>
      <c r="BE158" s="222">
        <f>IF(N158="základní",J158,0)</f>
        <v>8985.5200000000004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79</v>
      </c>
      <c r="BK158" s="222">
        <f>ROUND(I158*H158,2)</f>
        <v>8985.5200000000004</v>
      </c>
      <c r="BL158" s="17" t="s">
        <v>136</v>
      </c>
      <c r="BM158" s="221" t="s">
        <v>173</v>
      </c>
    </row>
    <row r="159" s="13" customFormat="1">
      <c r="A159" s="13"/>
      <c r="B159" s="223"/>
      <c r="C159" s="224"/>
      <c r="D159" s="225" t="s">
        <v>138</v>
      </c>
      <c r="E159" s="226" t="s">
        <v>1</v>
      </c>
      <c r="F159" s="227" t="s">
        <v>169</v>
      </c>
      <c r="G159" s="224"/>
      <c r="H159" s="226" t="s">
        <v>1</v>
      </c>
      <c r="I159" s="224"/>
      <c r="J159" s="224"/>
      <c r="K159" s="224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138</v>
      </c>
      <c r="AU159" s="232" t="s">
        <v>81</v>
      </c>
      <c r="AV159" s="13" t="s">
        <v>79</v>
      </c>
      <c r="AW159" s="13" t="s">
        <v>28</v>
      </c>
      <c r="AX159" s="13" t="s">
        <v>71</v>
      </c>
      <c r="AY159" s="232" t="s">
        <v>129</v>
      </c>
    </row>
    <row r="160" s="14" customFormat="1">
      <c r="A160" s="14"/>
      <c r="B160" s="233"/>
      <c r="C160" s="234"/>
      <c r="D160" s="225" t="s">
        <v>138</v>
      </c>
      <c r="E160" s="235" t="s">
        <v>1</v>
      </c>
      <c r="F160" s="236" t="s">
        <v>174</v>
      </c>
      <c r="G160" s="234"/>
      <c r="H160" s="237">
        <v>6.6070000000000002</v>
      </c>
      <c r="I160" s="234"/>
      <c r="J160" s="234"/>
      <c r="K160" s="234"/>
      <c r="L160" s="238"/>
      <c r="M160" s="239"/>
      <c r="N160" s="240"/>
      <c r="O160" s="240"/>
      <c r="P160" s="240"/>
      <c r="Q160" s="240"/>
      <c r="R160" s="240"/>
      <c r="S160" s="240"/>
      <c r="T160" s="24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2" t="s">
        <v>138</v>
      </c>
      <c r="AU160" s="242" t="s">
        <v>81</v>
      </c>
      <c r="AV160" s="14" t="s">
        <v>81</v>
      </c>
      <c r="AW160" s="14" t="s">
        <v>28</v>
      </c>
      <c r="AX160" s="14" t="s">
        <v>79</v>
      </c>
      <c r="AY160" s="242" t="s">
        <v>129</v>
      </c>
    </row>
    <row r="161" s="2" customFormat="1" ht="33" customHeight="1">
      <c r="A161" s="32"/>
      <c r="B161" s="33"/>
      <c r="C161" s="211" t="s">
        <v>175</v>
      </c>
      <c r="D161" s="211" t="s">
        <v>131</v>
      </c>
      <c r="E161" s="212" t="s">
        <v>176</v>
      </c>
      <c r="F161" s="213" t="s">
        <v>177</v>
      </c>
      <c r="G161" s="214" t="s">
        <v>91</v>
      </c>
      <c r="H161" s="215">
        <v>0.73399999999999999</v>
      </c>
      <c r="I161" s="216">
        <v>2230</v>
      </c>
      <c r="J161" s="216">
        <f>ROUND(I161*H161,2)</f>
        <v>1636.8199999999999</v>
      </c>
      <c r="K161" s="213" t="s">
        <v>135</v>
      </c>
      <c r="L161" s="38"/>
      <c r="M161" s="217" t="s">
        <v>1</v>
      </c>
      <c r="N161" s="218" t="s">
        <v>36</v>
      </c>
      <c r="O161" s="219">
        <v>2.629</v>
      </c>
      <c r="P161" s="219">
        <f>O161*H161</f>
        <v>1.929686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21" t="s">
        <v>136</v>
      </c>
      <c r="AT161" s="221" t="s">
        <v>131</v>
      </c>
      <c r="AU161" s="221" t="s">
        <v>81</v>
      </c>
      <c r="AY161" s="17" t="s">
        <v>129</v>
      </c>
      <c r="BE161" s="222">
        <f>IF(N161="základní",J161,0)</f>
        <v>1636.8199999999999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7" t="s">
        <v>79</v>
      </c>
      <c r="BK161" s="222">
        <f>ROUND(I161*H161,2)</f>
        <v>1636.8199999999999</v>
      </c>
      <c r="BL161" s="17" t="s">
        <v>136</v>
      </c>
      <c r="BM161" s="221" t="s">
        <v>178</v>
      </c>
    </row>
    <row r="162" s="13" customFormat="1">
      <c r="A162" s="13"/>
      <c r="B162" s="223"/>
      <c r="C162" s="224"/>
      <c r="D162" s="225" t="s">
        <v>138</v>
      </c>
      <c r="E162" s="226" t="s">
        <v>1</v>
      </c>
      <c r="F162" s="227" t="s">
        <v>169</v>
      </c>
      <c r="G162" s="224"/>
      <c r="H162" s="226" t="s">
        <v>1</v>
      </c>
      <c r="I162" s="224"/>
      <c r="J162" s="224"/>
      <c r="K162" s="224"/>
      <c r="L162" s="228"/>
      <c r="M162" s="229"/>
      <c r="N162" s="230"/>
      <c r="O162" s="230"/>
      <c r="P162" s="230"/>
      <c r="Q162" s="230"/>
      <c r="R162" s="230"/>
      <c r="S162" s="230"/>
      <c r="T162" s="23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2" t="s">
        <v>138</v>
      </c>
      <c r="AU162" s="232" t="s">
        <v>81</v>
      </c>
      <c r="AV162" s="13" t="s">
        <v>79</v>
      </c>
      <c r="AW162" s="13" t="s">
        <v>28</v>
      </c>
      <c r="AX162" s="13" t="s">
        <v>71</v>
      </c>
      <c r="AY162" s="232" t="s">
        <v>129</v>
      </c>
    </row>
    <row r="163" s="14" customFormat="1">
      <c r="A163" s="14"/>
      <c r="B163" s="233"/>
      <c r="C163" s="234"/>
      <c r="D163" s="225" t="s">
        <v>138</v>
      </c>
      <c r="E163" s="235" t="s">
        <v>1</v>
      </c>
      <c r="F163" s="236" t="s">
        <v>179</v>
      </c>
      <c r="G163" s="234"/>
      <c r="H163" s="237">
        <v>0.73399999999999999</v>
      </c>
      <c r="I163" s="234"/>
      <c r="J163" s="234"/>
      <c r="K163" s="234"/>
      <c r="L163" s="238"/>
      <c r="M163" s="239"/>
      <c r="N163" s="240"/>
      <c r="O163" s="240"/>
      <c r="P163" s="240"/>
      <c r="Q163" s="240"/>
      <c r="R163" s="240"/>
      <c r="S163" s="240"/>
      <c r="T163" s="24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2" t="s">
        <v>138</v>
      </c>
      <c r="AU163" s="242" t="s">
        <v>81</v>
      </c>
      <c r="AV163" s="14" t="s">
        <v>81</v>
      </c>
      <c r="AW163" s="14" t="s">
        <v>28</v>
      </c>
      <c r="AX163" s="14" t="s">
        <v>79</v>
      </c>
      <c r="AY163" s="242" t="s">
        <v>129</v>
      </c>
    </row>
    <row r="164" s="2" customFormat="1" ht="33" customHeight="1">
      <c r="A164" s="32"/>
      <c r="B164" s="33"/>
      <c r="C164" s="211" t="s">
        <v>180</v>
      </c>
      <c r="D164" s="211" t="s">
        <v>131</v>
      </c>
      <c r="E164" s="212" t="s">
        <v>181</v>
      </c>
      <c r="F164" s="213" t="s">
        <v>182</v>
      </c>
      <c r="G164" s="214" t="s">
        <v>91</v>
      </c>
      <c r="H164" s="215">
        <v>22.481999999999999</v>
      </c>
      <c r="I164" s="216">
        <v>928</v>
      </c>
      <c r="J164" s="216">
        <f>ROUND(I164*H164,2)</f>
        <v>20863.299999999999</v>
      </c>
      <c r="K164" s="213" t="s">
        <v>135</v>
      </c>
      <c r="L164" s="38"/>
      <c r="M164" s="217" t="s">
        <v>1</v>
      </c>
      <c r="N164" s="218" t="s">
        <v>36</v>
      </c>
      <c r="O164" s="219">
        <v>1.1850000000000001</v>
      </c>
      <c r="P164" s="219">
        <f>O164*H164</f>
        <v>26.641169999999999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21" t="s">
        <v>136</v>
      </c>
      <c r="AT164" s="221" t="s">
        <v>131</v>
      </c>
      <c r="AU164" s="221" t="s">
        <v>81</v>
      </c>
      <c r="AY164" s="17" t="s">
        <v>129</v>
      </c>
      <c r="BE164" s="222">
        <f>IF(N164="základní",J164,0)</f>
        <v>20863.299999999999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79</v>
      </c>
      <c r="BK164" s="222">
        <f>ROUND(I164*H164,2)</f>
        <v>20863.299999999999</v>
      </c>
      <c r="BL164" s="17" t="s">
        <v>136</v>
      </c>
      <c r="BM164" s="221" t="s">
        <v>183</v>
      </c>
    </row>
    <row r="165" s="13" customFormat="1">
      <c r="A165" s="13"/>
      <c r="B165" s="223"/>
      <c r="C165" s="224"/>
      <c r="D165" s="225" t="s">
        <v>138</v>
      </c>
      <c r="E165" s="226" t="s">
        <v>1</v>
      </c>
      <c r="F165" s="227" t="s">
        <v>184</v>
      </c>
      <c r="G165" s="224"/>
      <c r="H165" s="226" t="s">
        <v>1</v>
      </c>
      <c r="I165" s="224"/>
      <c r="J165" s="224"/>
      <c r="K165" s="224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138</v>
      </c>
      <c r="AU165" s="232" t="s">
        <v>81</v>
      </c>
      <c r="AV165" s="13" t="s">
        <v>79</v>
      </c>
      <c r="AW165" s="13" t="s">
        <v>28</v>
      </c>
      <c r="AX165" s="13" t="s">
        <v>71</v>
      </c>
      <c r="AY165" s="232" t="s">
        <v>129</v>
      </c>
    </row>
    <row r="166" s="14" customFormat="1">
      <c r="A166" s="14"/>
      <c r="B166" s="233"/>
      <c r="C166" s="234"/>
      <c r="D166" s="225" t="s">
        <v>138</v>
      </c>
      <c r="E166" s="235" t="s">
        <v>1</v>
      </c>
      <c r="F166" s="236" t="s">
        <v>185</v>
      </c>
      <c r="G166" s="234"/>
      <c r="H166" s="237">
        <v>7.0129999999999999</v>
      </c>
      <c r="I166" s="234"/>
      <c r="J166" s="234"/>
      <c r="K166" s="234"/>
      <c r="L166" s="238"/>
      <c r="M166" s="239"/>
      <c r="N166" s="240"/>
      <c r="O166" s="240"/>
      <c r="P166" s="240"/>
      <c r="Q166" s="240"/>
      <c r="R166" s="240"/>
      <c r="S166" s="240"/>
      <c r="T166" s="24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2" t="s">
        <v>138</v>
      </c>
      <c r="AU166" s="242" t="s">
        <v>81</v>
      </c>
      <c r="AV166" s="14" t="s">
        <v>81</v>
      </c>
      <c r="AW166" s="14" t="s">
        <v>28</v>
      </c>
      <c r="AX166" s="14" t="s">
        <v>71</v>
      </c>
      <c r="AY166" s="242" t="s">
        <v>129</v>
      </c>
    </row>
    <row r="167" s="13" customFormat="1">
      <c r="A167" s="13"/>
      <c r="B167" s="223"/>
      <c r="C167" s="224"/>
      <c r="D167" s="225" t="s">
        <v>138</v>
      </c>
      <c r="E167" s="226" t="s">
        <v>1</v>
      </c>
      <c r="F167" s="227" t="s">
        <v>186</v>
      </c>
      <c r="G167" s="224"/>
      <c r="H167" s="226" t="s">
        <v>1</v>
      </c>
      <c r="I167" s="224"/>
      <c r="J167" s="224"/>
      <c r="K167" s="224"/>
      <c r="L167" s="228"/>
      <c r="M167" s="229"/>
      <c r="N167" s="230"/>
      <c r="O167" s="230"/>
      <c r="P167" s="230"/>
      <c r="Q167" s="230"/>
      <c r="R167" s="230"/>
      <c r="S167" s="230"/>
      <c r="T167" s="23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2" t="s">
        <v>138</v>
      </c>
      <c r="AU167" s="232" t="s">
        <v>81</v>
      </c>
      <c r="AV167" s="13" t="s">
        <v>79</v>
      </c>
      <c r="AW167" s="13" t="s">
        <v>28</v>
      </c>
      <c r="AX167" s="13" t="s">
        <v>71</v>
      </c>
      <c r="AY167" s="232" t="s">
        <v>129</v>
      </c>
    </row>
    <row r="168" s="14" customFormat="1">
      <c r="A168" s="14"/>
      <c r="B168" s="233"/>
      <c r="C168" s="234"/>
      <c r="D168" s="225" t="s">
        <v>138</v>
      </c>
      <c r="E168" s="235" t="s">
        <v>1</v>
      </c>
      <c r="F168" s="236" t="s">
        <v>187</v>
      </c>
      <c r="G168" s="234"/>
      <c r="H168" s="237">
        <v>14.85</v>
      </c>
      <c r="I168" s="234"/>
      <c r="J168" s="234"/>
      <c r="K168" s="234"/>
      <c r="L168" s="238"/>
      <c r="M168" s="239"/>
      <c r="N168" s="240"/>
      <c r="O168" s="240"/>
      <c r="P168" s="240"/>
      <c r="Q168" s="240"/>
      <c r="R168" s="240"/>
      <c r="S168" s="240"/>
      <c r="T168" s="24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2" t="s">
        <v>138</v>
      </c>
      <c r="AU168" s="242" t="s">
        <v>81</v>
      </c>
      <c r="AV168" s="14" t="s">
        <v>81</v>
      </c>
      <c r="AW168" s="14" t="s">
        <v>28</v>
      </c>
      <c r="AX168" s="14" t="s">
        <v>71</v>
      </c>
      <c r="AY168" s="242" t="s">
        <v>129</v>
      </c>
    </row>
    <row r="169" s="13" customFormat="1">
      <c r="A169" s="13"/>
      <c r="B169" s="223"/>
      <c r="C169" s="224"/>
      <c r="D169" s="225" t="s">
        <v>138</v>
      </c>
      <c r="E169" s="226" t="s">
        <v>1</v>
      </c>
      <c r="F169" s="227" t="s">
        <v>188</v>
      </c>
      <c r="G169" s="224"/>
      <c r="H169" s="226" t="s">
        <v>1</v>
      </c>
      <c r="I169" s="224"/>
      <c r="J169" s="224"/>
      <c r="K169" s="224"/>
      <c r="L169" s="228"/>
      <c r="M169" s="229"/>
      <c r="N169" s="230"/>
      <c r="O169" s="230"/>
      <c r="P169" s="230"/>
      <c r="Q169" s="230"/>
      <c r="R169" s="230"/>
      <c r="S169" s="230"/>
      <c r="T169" s="23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2" t="s">
        <v>138</v>
      </c>
      <c r="AU169" s="232" t="s">
        <v>81</v>
      </c>
      <c r="AV169" s="13" t="s">
        <v>79</v>
      </c>
      <c r="AW169" s="13" t="s">
        <v>28</v>
      </c>
      <c r="AX169" s="13" t="s">
        <v>71</v>
      </c>
      <c r="AY169" s="232" t="s">
        <v>129</v>
      </c>
    </row>
    <row r="170" s="14" customFormat="1">
      <c r="A170" s="14"/>
      <c r="B170" s="233"/>
      <c r="C170" s="234"/>
      <c r="D170" s="225" t="s">
        <v>138</v>
      </c>
      <c r="E170" s="235" t="s">
        <v>1</v>
      </c>
      <c r="F170" s="236" t="s">
        <v>189</v>
      </c>
      <c r="G170" s="234"/>
      <c r="H170" s="237">
        <v>23.100000000000001</v>
      </c>
      <c r="I170" s="234"/>
      <c r="J170" s="234"/>
      <c r="K170" s="234"/>
      <c r="L170" s="238"/>
      <c r="M170" s="239"/>
      <c r="N170" s="240"/>
      <c r="O170" s="240"/>
      <c r="P170" s="240"/>
      <c r="Q170" s="240"/>
      <c r="R170" s="240"/>
      <c r="S170" s="240"/>
      <c r="T170" s="24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2" t="s">
        <v>138</v>
      </c>
      <c r="AU170" s="242" t="s">
        <v>81</v>
      </c>
      <c r="AV170" s="14" t="s">
        <v>81</v>
      </c>
      <c r="AW170" s="14" t="s">
        <v>28</v>
      </c>
      <c r="AX170" s="14" t="s">
        <v>71</v>
      </c>
      <c r="AY170" s="242" t="s">
        <v>129</v>
      </c>
    </row>
    <row r="171" s="15" customFormat="1">
      <c r="A171" s="15"/>
      <c r="B171" s="243"/>
      <c r="C171" s="244"/>
      <c r="D171" s="225" t="s">
        <v>138</v>
      </c>
      <c r="E171" s="245" t="s">
        <v>93</v>
      </c>
      <c r="F171" s="246" t="s">
        <v>146</v>
      </c>
      <c r="G171" s="244"/>
      <c r="H171" s="247">
        <v>44.963000000000001</v>
      </c>
      <c r="I171" s="244"/>
      <c r="J171" s="244"/>
      <c r="K171" s="244"/>
      <c r="L171" s="248"/>
      <c r="M171" s="249"/>
      <c r="N171" s="250"/>
      <c r="O171" s="250"/>
      <c r="P171" s="250"/>
      <c r="Q171" s="250"/>
      <c r="R171" s="250"/>
      <c r="S171" s="250"/>
      <c r="T171" s="251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2" t="s">
        <v>138</v>
      </c>
      <c r="AU171" s="252" t="s">
        <v>81</v>
      </c>
      <c r="AV171" s="15" t="s">
        <v>136</v>
      </c>
      <c r="AW171" s="15" t="s">
        <v>28</v>
      </c>
      <c r="AX171" s="15" t="s">
        <v>71</v>
      </c>
      <c r="AY171" s="252" t="s">
        <v>129</v>
      </c>
    </row>
    <row r="172" s="13" customFormat="1">
      <c r="A172" s="13"/>
      <c r="B172" s="223"/>
      <c r="C172" s="224"/>
      <c r="D172" s="225" t="s">
        <v>138</v>
      </c>
      <c r="E172" s="226" t="s">
        <v>1</v>
      </c>
      <c r="F172" s="227" t="s">
        <v>169</v>
      </c>
      <c r="G172" s="224"/>
      <c r="H172" s="226" t="s">
        <v>1</v>
      </c>
      <c r="I172" s="224"/>
      <c r="J172" s="224"/>
      <c r="K172" s="224"/>
      <c r="L172" s="228"/>
      <c r="M172" s="229"/>
      <c r="N172" s="230"/>
      <c r="O172" s="230"/>
      <c r="P172" s="230"/>
      <c r="Q172" s="230"/>
      <c r="R172" s="230"/>
      <c r="S172" s="230"/>
      <c r="T172" s="23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2" t="s">
        <v>138</v>
      </c>
      <c r="AU172" s="232" t="s">
        <v>81</v>
      </c>
      <c r="AV172" s="13" t="s">
        <v>79</v>
      </c>
      <c r="AW172" s="13" t="s">
        <v>28</v>
      </c>
      <c r="AX172" s="13" t="s">
        <v>71</v>
      </c>
      <c r="AY172" s="232" t="s">
        <v>129</v>
      </c>
    </row>
    <row r="173" s="14" customFormat="1">
      <c r="A173" s="14"/>
      <c r="B173" s="233"/>
      <c r="C173" s="234"/>
      <c r="D173" s="225" t="s">
        <v>138</v>
      </c>
      <c r="E173" s="235" t="s">
        <v>1</v>
      </c>
      <c r="F173" s="236" t="s">
        <v>190</v>
      </c>
      <c r="G173" s="234"/>
      <c r="H173" s="237">
        <v>22.481999999999999</v>
      </c>
      <c r="I173" s="234"/>
      <c r="J173" s="234"/>
      <c r="K173" s="234"/>
      <c r="L173" s="238"/>
      <c r="M173" s="239"/>
      <c r="N173" s="240"/>
      <c r="O173" s="240"/>
      <c r="P173" s="240"/>
      <c r="Q173" s="240"/>
      <c r="R173" s="240"/>
      <c r="S173" s="240"/>
      <c r="T173" s="24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2" t="s">
        <v>138</v>
      </c>
      <c r="AU173" s="242" t="s">
        <v>81</v>
      </c>
      <c r="AV173" s="14" t="s">
        <v>81</v>
      </c>
      <c r="AW173" s="14" t="s">
        <v>28</v>
      </c>
      <c r="AX173" s="14" t="s">
        <v>79</v>
      </c>
      <c r="AY173" s="242" t="s">
        <v>129</v>
      </c>
    </row>
    <row r="174" s="2" customFormat="1" ht="33" customHeight="1">
      <c r="A174" s="32"/>
      <c r="B174" s="33"/>
      <c r="C174" s="211" t="s">
        <v>191</v>
      </c>
      <c r="D174" s="211" t="s">
        <v>131</v>
      </c>
      <c r="E174" s="212" t="s">
        <v>192</v>
      </c>
      <c r="F174" s="213" t="s">
        <v>193</v>
      </c>
      <c r="G174" s="214" t="s">
        <v>91</v>
      </c>
      <c r="H174" s="215">
        <v>20.233000000000001</v>
      </c>
      <c r="I174" s="216">
        <v>1250</v>
      </c>
      <c r="J174" s="216">
        <f>ROUND(I174*H174,2)</f>
        <v>25291.25</v>
      </c>
      <c r="K174" s="213" t="s">
        <v>135</v>
      </c>
      <c r="L174" s="38"/>
      <c r="M174" s="217" t="s">
        <v>1</v>
      </c>
      <c r="N174" s="218" t="s">
        <v>36</v>
      </c>
      <c r="O174" s="219">
        <v>1.593</v>
      </c>
      <c r="P174" s="219">
        <f>O174*H174</f>
        <v>32.231169000000001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21" t="s">
        <v>136</v>
      </c>
      <c r="AT174" s="221" t="s">
        <v>131</v>
      </c>
      <c r="AU174" s="221" t="s">
        <v>81</v>
      </c>
      <c r="AY174" s="17" t="s">
        <v>129</v>
      </c>
      <c r="BE174" s="222">
        <f>IF(N174="základní",J174,0)</f>
        <v>25291.25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79</v>
      </c>
      <c r="BK174" s="222">
        <f>ROUND(I174*H174,2)</f>
        <v>25291.25</v>
      </c>
      <c r="BL174" s="17" t="s">
        <v>136</v>
      </c>
      <c r="BM174" s="221" t="s">
        <v>194</v>
      </c>
    </row>
    <row r="175" s="13" customFormat="1">
      <c r="A175" s="13"/>
      <c r="B175" s="223"/>
      <c r="C175" s="224"/>
      <c r="D175" s="225" t="s">
        <v>138</v>
      </c>
      <c r="E175" s="226" t="s">
        <v>1</v>
      </c>
      <c r="F175" s="227" t="s">
        <v>169</v>
      </c>
      <c r="G175" s="224"/>
      <c r="H175" s="226" t="s">
        <v>1</v>
      </c>
      <c r="I175" s="224"/>
      <c r="J175" s="224"/>
      <c r="K175" s="224"/>
      <c r="L175" s="228"/>
      <c r="M175" s="229"/>
      <c r="N175" s="230"/>
      <c r="O175" s="230"/>
      <c r="P175" s="230"/>
      <c r="Q175" s="230"/>
      <c r="R175" s="230"/>
      <c r="S175" s="230"/>
      <c r="T175" s="23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138</v>
      </c>
      <c r="AU175" s="232" t="s">
        <v>81</v>
      </c>
      <c r="AV175" s="13" t="s">
        <v>79</v>
      </c>
      <c r="AW175" s="13" t="s">
        <v>28</v>
      </c>
      <c r="AX175" s="13" t="s">
        <v>71</v>
      </c>
      <c r="AY175" s="232" t="s">
        <v>129</v>
      </c>
    </row>
    <row r="176" s="14" customFormat="1">
      <c r="A176" s="14"/>
      <c r="B176" s="233"/>
      <c r="C176" s="234"/>
      <c r="D176" s="225" t="s">
        <v>138</v>
      </c>
      <c r="E176" s="235" t="s">
        <v>1</v>
      </c>
      <c r="F176" s="236" t="s">
        <v>195</v>
      </c>
      <c r="G176" s="234"/>
      <c r="H176" s="237">
        <v>20.233000000000001</v>
      </c>
      <c r="I176" s="234"/>
      <c r="J176" s="234"/>
      <c r="K176" s="234"/>
      <c r="L176" s="238"/>
      <c r="M176" s="239"/>
      <c r="N176" s="240"/>
      <c r="O176" s="240"/>
      <c r="P176" s="240"/>
      <c r="Q176" s="240"/>
      <c r="R176" s="240"/>
      <c r="S176" s="240"/>
      <c r="T176" s="24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2" t="s">
        <v>138</v>
      </c>
      <c r="AU176" s="242" t="s">
        <v>81</v>
      </c>
      <c r="AV176" s="14" t="s">
        <v>81</v>
      </c>
      <c r="AW176" s="14" t="s">
        <v>28</v>
      </c>
      <c r="AX176" s="14" t="s">
        <v>79</v>
      </c>
      <c r="AY176" s="242" t="s">
        <v>129</v>
      </c>
    </row>
    <row r="177" s="2" customFormat="1" ht="33" customHeight="1">
      <c r="A177" s="32"/>
      <c r="B177" s="33"/>
      <c r="C177" s="211" t="s">
        <v>196</v>
      </c>
      <c r="D177" s="211" t="s">
        <v>131</v>
      </c>
      <c r="E177" s="212" t="s">
        <v>197</v>
      </c>
      <c r="F177" s="213" t="s">
        <v>198</v>
      </c>
      <c r="G177" s="214" t="s">
        <v>91</v>
      </c>
      <c r="H177" s="215">
        <v>2.2480000000000002</v>
      </c>
      <c r="I177" s="216">
        <v>2320</v>
      </c>
      <c r="J177" s="216">
        <f>ROUND(I177*H177,2)</f>
        <v>5215.3599999999997</v>
      </c>
      <c r="K177" s="213" t="s">
        <v>135</v>
      </c>
      <c r="L177" s="38"/>
      <c r="M177" s="217" t="s">
        <v>1</v>
      </c>
      <c r="N177" s="218" t="s">
        <v>36</v>
      </c>
      <c r="O177" s="219">
        <v>2.7360000000000002</v>
      </c>
      <c r="P177" s="219">
        <f>O177*H177</f>
        <v>6.1505280000000013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21" t="s">
        <v>136</v>
      </c>
      <c r="AT177" s="221" t="s">
        <v>131</v>
      </c>
      <c r="AU177" s="221" t="s">
        <v>81</v>
      </c>
      <c r="AY177" s="17" t="s">
        <v>129</v>
      </c>
      <c r="BE177" s="222">
        <f>IF(N177="základní",J177,0)</f>
        <v>5215.3599999999997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79</v>
      </c>
      <c r="BK177" s="222">
        <f>ROUND(I177*H177,2)</f>
        <v>5215.3599999999997</v>
      </c>
      <c r="BL177" s="17" t="s">
        <v>136</v>
      </c>
      <c r="BM177" s="221" t="s">
        <v>199</v>
      </c>
    </row>
    <row r="178" s="13" customFormat="1">
      <c r="A178" s="13"/>
      <c r="B178" s="223"/>
      <c r="C178" s="224"/>
      <c r="D178" s="225" t="s">
        <v>138</v>
      </c>
      <c r="E178" s="226" t="s">
        <v>1</v>
      </c>
      <c r="F178" s="227" t="s">
        <v>169</v>
      </c>
      <c r="G178" s="224"/>
      <c r="H178" s="226" t="s">
        <v>1</v>
      </c>
      <c r="I178" s="224"/>
      <c r="J178" s="224"/>
      <c r="K178" s="224"/>
      <c r="L178" s="228"/>
      <c r="M178" s="229"/>
      <c r="N178" s="230"/>
      <c r="O178" s="230"/>
      <c r="P178" s="230"/>
      <c r="Q178" s="230"/>
      <c r="R178" s="230"/>
      <c r="S178" s="230"/>
      <c r="T178" s="23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2" t="s">
        <v>138</v>
      </c>
      <c r="AU178" s="232" t="s">
        <v>81</v>
      </c>
      <c r="AV178" s="13" t="s">
        <v>79</v>
      </c>
      <c r="AW178" s="13" t="s">
        <v>28</v>
      </c>
      <c r="AX178" s="13" t="s">
        <v>71</v>
      </c>
      <c r="AY178" s="232" t="s">
        <v>129</v>
      </c>
    </row>
    <row r="179" s="14" customFormat="1">
      <c r="A179" s="14"/>
      <c r="B179" s="233"/>
      <c r="C179" s="234"/>
      <c r="D179" s="225" t="s">
        <v>138</v>
      </c>
      <c r="E179" s="235" t="s">
        <v>1</v>
      </c>
      <c r="F179" s="236" t="s">
        <v>200</v>
      </c>
      <c r="G179" s="234"/>
      <c r="H179" s="237">
        <v>2.2480000000000002</v>
      </c>
      <c r="I179" s="234"/>
      <c r="J179" s="234"/>
      <c r="K179" s="234"/>
      <c r="L179" s="238"/>
      <c r="M179" s="239"/>
      <c r="N179" s="240"/>
      <c r="O179" s="240"/>
      <c r="P179" s="240"/>
      <c r="Q179" s="240"/>
      <c r="R179" s="240"/>
      <c r="S179" s="240"/>
      <c r="T179" s="24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2" t="s">
        <v>138</v>
      </c>
      <c r="AU179" s="242" t="s">
        <v>81</v>
      </c>
      <c r="AV179" s="14" t="s">
        <v>81</v>
      </c>
      <c r="AW179" s="14" t="s">
        <v>28</v>
      </c>
      <c r="AX179" s="14" t="s">
        <v>79</v>
      </c>
      <c r="AY179" s="242" t="s">
        <v>129</v>
      </c>
    </row>
    <row r="180" s="2" customFormat="1" ht="21.75" customHeight="1">
      <c r="A180" s="32"/>
      <c r="B180" s="33"/>
      <c r="C180" s="211" t="s">
        <v>201</v>
      </c>
      <c r="D180" s="211" t="s">
        <v>131</v>
      </c>
      <c r="E180" s="212" t="s">
        <v>202</v>
      </c>
      <c r="F180" s="213" t="s">
        <v>203</v>
      </c>
      <c r="G180" s="214" t="s">
        <v>134</v>
      </c>
      <c r="H180" s="215">
        <v>70.381</v>
      </c>
      <c r="I180" s="216">
        <v>151</v>
      </c>
      <c r="J180" s="216">
        <f>ROUND(I180*H180,2)</f>
        <v>10627.530000000001</v>
      </c>
      <c r="K180" s="213" t="s">
        <v>135</v>
      </c>
      <c r="L180" s="38"/>
      <c r="M180" s="217" t="s">
        <v>1</v>
      </c>
      <c r="N180" s="218" t="s">
        <v>36</v>
      </c>
      <c r="O180" s="219">
        <v>0.23599999999999999</v>
      </c>
      <c r="P180" s="219">
        <f>O180*H180</f>
        <v>16.609915999999998</v>
      </c>
      <c r="Q180" s="219">
        <v>0.00084000000000000003</v>
      </c>
      <c r="R180" s="219">
        <f>Q180*H180</f>
        <v>0.059120040000000006</v>
      </c>
      <c r="S180" s="219">
        <v>0</v>
      </c>
      <c r="T180" s="220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21" t="s">
        <v>136</v>
      </c>
      <c r="AT180" s="221" t="s">
        <v>131</v>
      </c>
      <c r="AU180" s="221" t="s">
        <v>81</v>
      </c>
      <c r="AY180" s="17" t="s">
        <v>129</v>
      </c>
      <c r="BE180" s="222">
        <f>IF(N180="základní",J180,0)</f>
        <v>10627.530000000001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79</v>
      </c>
      <c r="BK180" s="222">
        <f>ROUND(I180*H180,2)</f>
        <v>10627.530000000001</v>
      </c>
      <c r="BL180" s="17" t="s">
        <v>136</v>
      </c>
      <c r="BM180" s="221" t="s">
        <v>204</v>
      </c>
    </row>
    <row r="181" s="13" customFormat="1">
      <c r="A181" s="13"/>
      <c r="B181" s="223"/>
      <c r="C181" s="224"/>
      <c r="D181" s="225" t="s">
        <v>138</v>
      </c>
      <c r="E181" s="226" t="s">
        <v>1</v>
      </c>
      <c r="F181" s="227" t="s">
        <v>205</v>
      </c>
      <c r="G181" s="224"/>
      <c r="H181" s="226" t="s">
        <v>1</v>
      </c>
      <c r="I181" s="224"/>
      <c r="J181" s="224"/>
      <c r="K181" s="224"/>
      <c r="L181" s="228"/>
      <c r="M181" s="229"/>
      <c r="N181" s="230"/>
      <c r="O181" s="230"/>
      <c r="P181" s="230"/>
      <c r="Q181" s="230"/>
      <c r="R181" s="230"/>
      <c r="S181" s="230"/>
      <c r="T181" s="23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2" t="s">
        <v>138</v>
      </c>
      <c r="AU181" s="232" t="s">
        <v>81</v>
      </c>
      <c r="AV181" s="13" t="s">
        <v>79</v>
      </c>
      <c r="AW181" s="13" t="s">
        <v>28</v>
      </c>
      <c r="AX181" s="13" t="s">
        <v>71</v>
      </c>
      <c r="AY181" s="232" t="s">
        <v>129</v>
      </c>
    </row>
    <row r="182" s="13" customFormat="1">
      <c r="A182" s="13"/>
      <c r="B182" s="223"/>
      <c r="C182" s="224"/>
      <c r="D182" s="225" t="s">
        <v>138</v>
      </c>
      <c r="E182" s="226" t="s">
        <v>1</v>
      </c>
      <c r="F182" s="227" t="s">
        <v>206</v>
      </c>
      <c r="G182" s="224"/>
      <c r="H182" s="226" t="s">
        <v>1</v>
      </c>
      <c r="I182" s="224"/>
      <c r="J182" s="224"/>
      <c r="K182" s="224"/>
      <c r="L182" s="228"/>
      <c r="M182" s="229"/>
      <c r="N182" s="230"/>
      <c r="O182" s="230"/>
      <c r="P182" s="230"/>
      <c r="Q182" s="230"/>
      <c r="R182" s="230"/>
      <c r="S182" s="230"/>
      <c r="T182" s="23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2" t="s">
        <v>138</v>
      </c>
      <c r="AU182" s="232" t="s">
        <v>81</v>
      </c>
      <c r="AV182" s="13" t="s">
        <v>79</v>
      </c>
      <c r="AW182" s="13" t="s">
        <v>28</v>
      </c>
      <c r="AX182" s="13" t="s">
        <v>71</v>
      </c>
      <c r="AY182" s="232" t="s">
        <v>129</v>
      </c>
    </row>
    <row r="183" s="14" customFormat="1">
      <c r="A183" s="14"/>
      <c r="B183" s="233"/>
      <c r="C183" s="234"/>
      <c r="D183" s="225" t="s">
        <v>138</v>
      </c>
      <c r="E183" s="235" t="s">
        <v>1</v>
      </c>
      <c r="F183" s="236" t="s">
        <v>207</v>
      </c>
      <c r="G183" s="234"/>
      <c r="H183" s="237">
        <v>20.550000000000001</v>
      </c>
      <c r="I183" s="234"/>
      <c r="J183" s="234"/>
      <c r="K183" s="234"/>
      <c r="L183" s="238"/>
      <c r="M183" s="239"/>
      <c r="N183" s="240"/>
      <c r="O183" s="240"/>
      <c r="P183" s="240"/>
      <c r="Q183" s="240"/>
      <c r="R183" s="240"/>
      <c r="S183" s="240"/>
      <c r="T183" s="24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2" t="s">
        <v>138</v>
      </c>
      <c r="AU183" s="242" t="s">
        <v>81</v>
      </c>
      <c r="AV183" s="14" t="s">
        <v>81</v>
      </c>
      <c r="AW183" s="14" t="s">
        <v>28</v>
      </c>
      <c r="AX183" s="14" t="s">
        <v>71</v>
      </c>
      <c r="AY183" s="242" t="s">
        <v>129</v>
      </c>
    </row>
    <row r="184" s="13" customFormat="1">
      <c r="A184" s="13"/>
      <c r="B184" s="223"/>
      <c r="C184" s="224"/>
      <c r="D184" s="225" t="s">
        <v>138</v>
      </c>
      <c r="E184" s="226" t="s">
        <v>1</v>
      </c>
      <c r="F184" s="227" t="s">
        <v>208</v>
      </c>
      <c r="G184" s="224"/>
      <c r="H184" s="226" t="s">
        <v>1</v>
      </c>
      <c r="I184" s="224"/>
      <c r="J184" s="224"/>
      <c r="K184" s="224"/>
      <c r="L184" s="228"/>
      <c r="M184" s="229"/>
      <c r="N184" s="230"/>
      <c r="O184" s="230"/>
      <c r="P184" s="230"/>
      <c r="Q184" s="230"/>
      <c r="R184" s="230"/>
      <c r="S184" s="230"/>
      <c r="T184" s="23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2" t="s">
        <v>138</v>
      </c>
      <c r="AU184" s="232" t="s">
        <v>81</v>
      </c>
      <c r="AV184" s="13" t="s">
        <v>79</v>
      </c>
      <c r="AW184" s="13" t="s">
        <v>28</v>
      </c>
      <c r="AX184" s="13" t="s">
        <v>71</v>
      </c>
      <c r="AY184" s="232" t="s">
        <v>129</v>
      </c>
    </row>
    <row r="185" s="14" customFormat="1">
      <c r="A185" s="14"/>
      <c r="B185" s="233"/>
      <c r="C185" s="234"/>
      <c r="D185" s="225" t="s">
        <v>138</v>
      </c>
      <c r="E185" s="235" t="s">
        <v>1</v>
      </c>
      <c r="F185" s="236" t="s">
        <v>209</v>
      </c>
      <c r="G185" s="234"/>
      <c r="H185" s="237">
        <v>49.831000000000003</v>
      </c>
      <c r="I185" s="234"/>
      <c r="J185" s="234"/>
      <c r="K185" s="234"/>
      <c r="L185" s="238"/>
      <c r="M185" s="239"/>
      <c r="N185" s="240"/>
      <c r="O185" s="240"/>
      <c r="P185" s="240"/>
      <c r="Q185" s="240"/>
      <c r="R185" s="240"/>
      <c r="S185" s="240"/>
      <c r="T185" s="24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2" t="s">
        <v>138</v>
      </c>
      <c r="AU185" s="242" t="s">
        <v>81</v>
      </c>
      <c r="AV185" s="14" t="s">
        <v>81</v>
      </c>
      <c r="AW185" s="14" t="s">
        <v>28</v>
      </c>
      <c r="AX185" s="14" t="s">
        <v>71</v>
      </c>
      <c r="AY185" s="242" t="s">
        <v>129</v>
      </c>
    </row>
    <row r="186" s="15" customFormat="1">
      <c r="A186" s="15"/>
      <c r="B186" s="243"/>
      <c r="C186" s="244"/>
      <c r="D186" s="225" t="s">
        <v>138</v>
      </c>
      <c r="E186" s="245" t="s">
        <v>1</v>
      </c>
      <c r="F186" s="246" t="s">
        <v>146</v>
      </c>
      <c r="G186" s="244"/>
      <c r="H186" s="247">
        <v>70.381</v>
      </c>
      <c r="I186" s="244"/>
      <c r="J186" s="244"/>
      <c r="K186" s="244"/>
      <c r="L186" s="248"/>
      <c r="M186" s="249"/>
      <c r="N186" s="250"/>
      <c r="O186" s="250"/>
      <c r="P186" s="250"/>
      <c r="Q186" s="250"/>
      <c r="R186" s="250"/>
      <c r="S186" s="250"/>
      <c r="T186" s="251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2" t="s">
        <v>138</v>
      </c>
      <c r="AU186" s="252" t="s">
        <v>81</v>
      </c>
      <c r="AV186" s="15" t="s">
        <v>136</v>
      </c>
      <c r="AW186" s="15" t="s">
        <v>28</v>
      </c>
      <c r="AX186" s="15" t="s">
        <v>79</v>
      </c>
      <c r="AY186" s="252" t="s">
        <v>129</v>
      </c>
    </row>
    <row r="187" s="2" customFormat="1" ht="24.15" customHeight="1">
      <c r="A187" s="32"/>
      <c r="B187" s="33"/>
      <c r="C187" s="211" t="s">
        <v>210</v>
      </c>
      <c r="D187" s="211" t="s">
        <v>131</v>
      </c>
      <c r="E187" s="212" t="s">
        <v>211</v>
      </c>
      <c r="F187" s="213" t="s">
        <v>212</v>
      </c>
      <c r="G187" s="214" t="s">
        <v>134</v>
      </c>
      <c r="H187" s="215">
        <v>37.606999999999999</v>
      </c>
      <c r="I187" s="216">
        <v>272</v>
      </c>
      <c r="J187" s="216">
        <f>ROUND(I187*H187,2)</f>
        <v>10229.1</v>
      </c>
      <c r="K187" s="213" t="s">
        <v>135</v>
      </c>
      <c r="L187" s="38"/>
      <c r="M187" s="217" t="s">
        <v>1</v>
      </c>
      <c r="N187" s="218" t="s">
        <v>36</v>
      </c>
      <c r="O187" s="219">
        <v>0.47899999999999998</v>
      </c>
      <c r="P187" s="219">
        <f>O187*H187</f>
        <v>18.013752999999998</v>
      </c>
      <c r="Q187" s="219">
        <v>0.00084999999999999995</v>
      </c>
      <c r="R187" s="219">
        <f>Q187*H187</f>
        <v>0.03196595</v>
      </c>
      <c r="S187" s="219">
        <v>0</v>
      </c>
      <c r="T187" s="220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21" t="s">
        <v>136</v>
      </c>
      <c r="AT187" s="221" t="s">
        <v>131</v>
      </c>
      <c r="AU187" s="221" t="s">
        <v>81</v>
      </c>
      <c r="AY187" s="17" t="s">
        <v>129</v>
      </c>
      <c r="BE187" s="222">
        <f>IF(N187="základní",J187,0)</f>
        <v>10229.1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7" t="s">
        <v>79</v>
      </c>
      <c r="BK187" s="222">
        <f>ROUND(I187*H187,2)</f>
        <v>10229.1</v>
      </c>
      <c r="BL187" s="17" t="s">
        <v>136</v>
      </c>
      <c r="BM187" s="221" t="s">
        <v>213</v>
      </c>
    </row>
    <row r="188" s="13" customFormat="1">
      <c r="A188" s="13"/>
      <c r="B188" s="223"/>
      <c r="C188" s="224"/>
      <c r="D188" s="225" t="s">
        <v>138</v>
      </c>
      <c r="E188" s="226" t="s">
        <v>1</v>
      </c>
      <c r="F188" s="227" t="s">
        <v>205</v>
      </c>
      <c r="G188" s="224"/>
      <c r="H188" s="226" t="s">
        <v>1</v>
      </c>
      <c r="I188" s="224"/>
      <c r="J188" s="224"/>
      <c r="K188" s="224"/>
      <c r="L188" s="228"/>
      <c r="M188" s="229"/>
      <c r="N188" s="230"/>
      <c r="O188" s="230"/>
      <c r="P188" s="230"/>
      <c r="Q188" s="230"/>
      <c r="R188" s="230"/>
      <c r="S188" s="230"/>
      <c r="T188" s="23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2" t="s">
        <v>138</v>
      </c>
      <c r="AU188" s="232" t="s">
        <v>81</v>
      </c>
      <c r="AV188" s="13" t="s">
        <v>79</v>
      </c>
      <c r="AW188" s="13" t="s">
        <v>28</v>
      </c>
      <c r="AX188" s="13" t="s">
        <v>71</v>
      </c>
      <c r="AY188" s="232" t="s">
        <v>129</v>
      </c>
    </row>
    <row r="189" s="13" customFormat="1">
      <c r="A189" s="13"/>
      <c r="B189" s="223"/>
      <c r="C189" s="224"/>
      <c r="D189" s="225" t="s">
        <v>138</v>
      </c>
      <c r="E189" s="226" t="s">
        <v>1</v>
      </c>
      <c r="F189" s="227" t="s">
        <v>214</v>
      </c>
      <c r="G189" s="224"/>
      <c r="H189" s="226" t="s">
        <v>1</v>
      </c>
      <c r="I189" s="224"/>
      <c r="J189" s="224"/>
      <c r="K189" s="224"/>
      <c r="L189" s="228"/>
      <c r="M189" s="229"/>
      <c r="N189" s="230"/>
      <c r="O189" s="230"/>
      <c r="P189" s="230"/>
      <c r="Q189" s="230"/>
      <c r="R189" s="230"/>
      <c r="S189" s="230"/>
      <c r="T189" s="23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138</v>
      </c>
      <c r="AU189" s="232" t="s">
        <v>81</v>
      </c>
      <c r="AV189" s="13" t="s">
        <v>79</v>
      </c>
      <c r="AW189" s="13" t="s">
        <v>28</v>
      </c>
      <c r="AX189" s="13" t="s">
        <v>71</v>
      </c>
      <c r="AY189" s="232" t="s">
        <v>129</v>
      </c>
    </row>
    <row r="190" s="14" customFormat="1">
      <c r="A190" s="14"/>
      <c r="B190" s="233"/>
      <c r="C190" s="234"/>
      <c r="D190" s="225" t="s">
        <v>138</v>
      </c>
      <c r="E190" s="235" t="s">
        <v>1</v>
      </c>
      <c r="F190" s="236" t="s">
        <v>215</v>
      </c>
      <c r="G190" s="234"/>
      <c r="H190" s="237">
        <v>37.606999999999999</v>
      </c>
      <c r="I190" s="234"/>
      <c r="J190" s="234"/>
      <c r="K190" s="234"/>
      <c r="L190" s="238"/>
      <c r="M190" s="239"/>
      <c r="N190" s="240"/>
      <c r="O190" s="240"/>
      <c r="P190" s="240"/>
      <c r="Q190" s="240"/>
      <c r="R190" s="240"/>
      <c r="S190" s="240"/>
      <c r="T190" s="24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2" t="s">
        <v>138</v>
      </c>
      <c r="AU190" s="242" t="s">
        <v>81</v>
      </c>
      <c r="AV190" s="14" t="s">
        <v>81</v>
      </c>
      <c r="AW190" s="14" t="s">
        <v>28</v>
      </c>
      <c r="AX190" s="14" t="s">
        <v>71</v>
      </c>
      <c r="AY190" s="242" t="s">
        <v>129</v>
      </c>
    </row>
    <row r="191" s="15" customFormat="1">
      <c r="A191" s="15"/>
      <c r="B191" s="243"/>
      <c r="C191" s="244"/>
      <c r="D191" s="225" t="s">
        <v>138</v>
      </c>
      <c r="E191" s="245" t="s">
        <v>1</v>
      </c>
      <c r="F191" s="246" t="s">
        <v>146</v>
      </c>
      <c r="G191" s="244"/>
      <c r="H191" s="247">
        <v>37.606999999999999</v>
      </c>
      <c r="I191" s="244"/>
      <c r="J191" s="244"/>
      <c r="K191" s="244"/>
      <c r="L191" s="248"/>
      <c r="M191" s="249"/>
      <c r="N191" s="250"/>
      <c r="O191" s="250"/>
      <c r="P191" s="250"/>
      <c r="Q191" s="250"/>
      <c r="R191" s="250"/>
      <c r="S191" s="250"/>
      <c r="T191" s="251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2" t="s">
        <v>138</v>
      </c>
      <c r="AU191" s="252" t="s">
        <v>81</v>
      </c>
      <c r="AV191" s="15" t="s">
        <v>136</v>
      </c>
      <c r="AW191" s="15" t="s">
        <v>28</v>
      </c>
      <c r="AX191" s="15" t="s">
        <v>79</v>
      </c>
      <c r="AY191" s="252" t="s">
        <v>129</v>
      </c>
    </row>
    <row r="192" s="2" customFormat="1" ht="24.15" customHeight="1">
      <c r="A192" s="32"/>
      <c r="B192" s="33"/>
      <c r="C192" s="211" t="s">
        <v>216</v>
      </c>
      <c r="D192" s="211" t="s">
        <v>131</v>
      </c>
      <c r="E192" s="212" t="s">
        <v>217</v>
      </c>
      <c r="F192" s="213" t="s">
        <v>218</v>
      </c>
      <c r="G192" s="214" t="s">
        <v>134</v>
      </c>
      <c r="H192" s="215">
        <v>70.381</v>
      </c>
      <c r="I192" s="216">
        <v>93.599999999999994</v>
      </c>
      <c r="J192" s="216">
        <f>ROUND(I192*H192,2)</f>
        <v>6587.6599999999999</v>
      </c>
      <c r="K192" s="213" t="s">
        <v>135</v>
      </c>
      <c r="L192" s="38"/>
      <c r="M192" s="217" t="s">
        <v>1</v>
      </c>
      <c r="N192" s="218" t="s">
        <v>36</v>
      </c>
      <c r="O192" s="219">
        <v>0.216</v>
      </c>
      <c r="P192" s="219">
        <f>O192*H192</f>
        <v>15.202296000000001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221" t="s">
        <v>136</v>
      </c>
      <c r="AT192" s="221" t="s">
        <v>131</v>
      </c>
      <c r="AU192" s="221" t="s">
        <v>81</v>
      </c>
      <c r="AY192" s="17" t="s">
        <v>129</v>
      </c>
      <c r="BE192" s="222">
        <f>IF(N192="základní",J192,0)</f>
        <v>6587.6599999999999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7" t="s">
        <v>79</v>
      </c>
      <c r="BK192" s="222">
        <f>ROUND(I192*H192,2)</f>
        <v>6587.6599999999999</v>
      </c>
      <c r="BL192" s="17" t="s">
        <v>136</v>
      </c>
      <c r="BM192" s="221" t="s">
        <v>219</v>
      </c>
    </row>
    <row r="193" s="13" customFormat="1">
      <c r="A193" s="13"/>
      <c r="B193" s="223"/>
      <c r="C193" s="224"/>
      <c r="D193" s="225" t="s">
        <v>138</v>
      </c>
      <c r="E193" s="226" t="s">
        <v>1</v>
      </c>
      <c r="F193" s="227" t="s">
        <v>205</v>
      </c>
      <c r="G193" s="224"/>
      <c r="H193" s="226" t="s">
        <v>1</v>
      </c>
      <c r="I193" s="224"/>
      <c r="J193" s="224"/>
      <c r="K193" s="224"/>
      <c r="L193" s="228"/>
      <c r="M193" s="229"/>
      <c r="N193" s="230"/>
      <c r="O193" s="230"/>
      <c r="P193" s="230"/>
      <c r="Q193" s="230"/>
      <c r="R193" s="230"/>
      <c r="S193" s="230"/>
      <c r="T193" s="23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2" t="s">
        <v>138</v>
      </c>
      <c r="AU193" s="232" t="s">
        <v>81</v>
      </c>
      <c r="AV193" s="13" t="s">
        <v>79</v>
      </c>
      <c r="AW193" s="13" t="s">
        <v>28</v>
      </c>
      <c r="AX193" s="13" t="s">
        <v>71</v>
      </c>
      <c r="AY193" s="232" t="s">
        <v>129</v>
      </c>
    </row>
    <row r="194" s="13" customFormat="1">
      <c r="A194" s="13"/>
      <c r="B194" s="223"/>
      <c r="C194" s="224"/>
      <c r="D194" s="225" t="s">
        <v>138</v>
      </c>
      <c r="E194" s="226" t="s">
        <v>1</v>
      </c>
      <c r="F194" s="227" t="s">
        <v>206</v>
      </c>
      <c r="G194" s="224"/>
      <c r="H194" s="226" t="s">
        <v>1</v>
      </c>
      <c r="I194" s="224"/>
      <c r="J194" s="224"/>
      <c r="K194" s="224"/>
      <c r="L194" s="228"/>
      <c r="M194" s="229"/>
      <c r="N194" s="230"/>
      <c r="O194" s="230"/>
      <c r="P194" s="230"/>
      <c r="Q194" s="230"/>
      <c r="R194" s="230"/>
      <c r="S194" s="230"/>
      <c r="T194" s="23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2" t="s">
        <v>138</v>
      </c>
      <c r="AU194" s="232" t="s">
        <v>81</v>
      </c>
      <c r="AV194" s="13" t="s">
        <v>79</v>
      </c>
      <c r="AW194" s="13" t="s">
        <v>28</v>
      </c>
      <c r="AX194" s="13" t="s">
        <v>71</v>
      </c>
      <c r="AY194" s="232" t="s">
        <v>129</v>
      </c>
    </row>
    <row r="195" s="14" customFormat="1">
      <c r="A195" s="14"/>
      <c r="B195" s="233"/>
      <c r="C195" s="234"/>
      <c r="D195" s="225" t="s">
        <v>138</v>
      </c>
      <c r="E195" s="235" t="s">
        <v>1</v>
      </c>
      <c r="F195" s="236" t="s">
        <v>207</v>
      </c>
      <c r="G195" s="234"/>
      <c r="H195" s="237">
        <v>20.550000000000001</v>
      </c>
      <c r="I195" s="234"/>
      <c r="J195" s="234"/>
      <c r="K195" s="234"/>
      <c r="L195" s="238"/>
      <c r="M195" s="239"/>
      <c r="N195" s="240"/>
      <c r="O195" s="240"/>
      <c r="P195" s="240"/>
      <c r="Q195" s="240"/>
      <c r="R195" s="240"/>
      <c r="S195" s="240"/>
      <c r="T195" s="24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2" t="s">
        <v>138</v>
      </c>
      <c r="AU195" s="242" t="s">
        <v>81</v>
      </c>
      <c r="AV195" s="14" t="s">
        <v>81</v>
      </c>
      <c r="AW195" s="14" t="s">
        <v>28</v>
      </c>
      <c r="AX195" s="14" t="s">
        <v>71</v>
      </c>
      <c r="AY195" s="242" t="s">
        <v>129</v>
      </c>
    </row>
    <row r="196" s="13" customFormat="1">
      <c r="A196" s="13"/>
      <c r="B196" s="223"/>
      <c r="C196" s="224"/>
      <c r="D196" s="225" t="s">
        <v>138</v>
      </c>
      <c r="E196" s="226" t="s">
        <v>1</v>
      </c>
      <c r="F196" s="227" t="s">
        <v>208</v>
      </c>
      <c r="G196" s="224"/>
      <c r="H196" s="226" t="s">
        <v>1</v>
      </c>
      <c r="I196" s="224"/>
      <c r="J196" s="224"/>
      <c r="K196" s="224"/>
      <c r="L196" s="228"/>
      <c r="M196" s="229"/>
      <c r="N196" s="230"/>
      <c r="O196" s="230"/>
      <c r="P196" s="230"/>
      <c r="Q196" s="230"/>
      <c r="R196" s="230"/>
      <c r="S196" s="230"/>
      <c r="T196" s="23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2" t="s">
        <v>138</v>
      </c>
      <c r="AU196" s="232" t="s">
        <v>81</v>
      </c>
      <c r="AV196" s="13" t="s">
        <v>79</v>
      </c>
      <c r="AW196" s="13" t="s">
        <v>28</v>
      </c>
      <c r="AX196" s="13" t="s">
        <v>71</v>
      </c>
      <c r="AY196" s="232" t="s">
        <v>129</v>
      </c>
    </row>
    <row r="197" s="14" customFormat="1">
      <c r="A197" s="14"/>
      <c r="B197" s="233"/>
      <c r="C197" s="234"/>
      <c r="D197" s="225" t="s">
        <v>138</v>
      </c>
      <c r="E197" s="235" t="s">
        <v>1</v>
      </c>
      <c r="F197" s="236" t="s">
        <v>209</v>
      </c>
      <c r="G197" s="234"/>
      <c r="H197" s="237">
        <v>49.831000000000003</v>
      </c>
      <c r="I197" s="234"/>
      <c r="J197" s="234"/>
      <c r="K197" s="234"/>
      <c r="L197" s="238"/>
      <c r="M197" s="239"/>
      <c r="N197" s="240"/>
      <c r="O197" s="240"/>
      <c r="P197" s="240"/>
      <c r="Q197" s="240"/>
      <c r="R197" s="240"/>
      <c r="S197" s="240"/>
      <c r="T197" s="24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2" t="s">
        <v>138</v>
      </c>
      <c r="AU197" s="242" t="s">
        <v>81</v>
      </c>
      <c r="AV197" s="14" t="s">
        <v>81</v>
      </c>
      <c r="AW197" s="14" t="s">
        <v>28</v>
      </c>
      <c r="AX197" s="14" t="s">
        <v>71</v>
      </c>
      <c r="AY197" s="242" t="s">
        <v>129</v>
      </c>
    </row>
    <row r="198" s="15" customFormat="1">
      <c r="A198" s="15"/>
      <c r="B198" s="243"/>
      <c r="C198" s="244"/>
      <c r="D198" s="225" t="s">
        <v>138</v>
      </c>
      <c r="E198" s="245" t="s">
        <v>1</v>
      </c>
      <c r="F198" s="246" t="s">
        <v>146</v>
      </c>
      <c r="G198" s="244"/>
      <c r="H198" s="247">
        <v>70.381</v>
      </c>
      <c r="I198" s="244"/>
      <c r="J198" s="244"/>
      <c r="K198" s="244"/>
      <c r="L198" s="248"/>
      <c r="M198" s="249"/>
      <c r="N198" s="250"/>
      <c r="O198" s="250"/>
      <c r="P198" s="250"/>
      <c r="Q198" s="250"/>
      <c r="R198" s="250"/>
      <c r="S198" s="250"/>
      <c r="T198" s="251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2" t="s">
        <v>138</v>
      </c>
      <c r="AU198" s="252" t="s">
        <v>81</v>
      </c>
      <c r="AV198" s="15" t="s">
        <v>136</v>
      </c>
      <c r="AW198" s="15" t="s">
        <v>28</v>
      </c>
      <c r="AX198" s="15" t="s">
        <v>79</v>
      </c>
      <c r="AY198" s="252" t="s">
        <v>129</v>
      </c>
    </row>
    <row r="199" s="2" customFormat="1" ht="24.15" customHeight="1">
      <c r="A199" s="32"/>
      <c r="B199" s="33"/>
      <c r="C199" s="211" t="s">
        <v>8</v>
      </c>
      <c r="D199" s="211" t="s">
        <v>131</v>
      </c>
      <c r="E199" s="212" t="s">
        <v>220</v>
      </c>
      <c r="F199" s="213" t="s">
        <v>221</v>
      </c>
      <c r="G199" s="214" t="s">
        <v>134</v>
      </c>
      <c r="H199" s="215">
        <v>37.606999999999999</v>
      </c>
      <c r="I199" s="216">
        <v>142</v>
      </c>
      <c r="J199" s="216">
        <f>ROUND(I199*H199,2)</f>
        <v>5340.1899999999996</v>
      </c>
      <c r="K199" s="213" t="s">
        <v>135</v>
      </c>
      <c r="L199" s="38"/>
      <c r="M199" s="217" t="s">
        <v>1</v>
      </c>
      <c r="N199" s="218" t="s">
        <v>36</v>
      </c>
      <c r="O199" s="219">
        <v>0.32700000000000001</v>
      </c>
      <c r="P199" s="219">
        <f>O199*H199</f>
        <v>12.297489000000001</v>
      </c>
      <c r="Q199" s="219">
        <v>0</v>
      </c>
      <c r="R199" s="219">
        <f>Q199*H199</f>
        <v>0</v>
      </c>
      <c r="S199" s="219">
        <v>0</v>
      </c>
      <c r="T199" s="220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221" t="s">
        <v>136</v>
      </c>
      <c r="AT199" s="221" t="s">
        <v>131</v>
      </c>
      <c r="AU199" s="221" t="s">
        <v>81</v>
      </c>
      <c r="AY199" s="17" t="s">
        <v>129</v>
      </c>
      <c r="BE199" s="222">
        <f>IF(N199="základní",J199,0)</f>
        <v>5340.1899999999996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7" t="s">
        <v>79</v>
      </c>
      <c r="BK199" s="222">
        <f>ROUND(I199*H199,2)</f>
        <v>5340.1899999999996</v>
      </c>
      <c r="BL199" s="17" t="s">
        <v>136</v>
      </c>
      <c r="BM199" s="221" t="s">
        <v>222</v>
      </c>
    </row>
    <row r="200" s="13" customFormat="1">
      <c r="A200" s="13"/>
      <c r="B200" s="223"/>
      <c r="C200" s="224"/>
      <c r="D200" s="225" t="s">
        <v>138</v>
      </c>
      <c r="E200" s="226" t="s">
        <v>1</v>
      </c>
      <c r="F200" s="227" t="s">
        <v>205</v>
      </c>
      <c r="G200" s="224"/>
      <c r="H200" s="226" t="s">
        <v>1</v>
      </c>
      <c r="I200" s="224"/>
      <c r="J200" s="224"/>
      <c r="K200" s="224"/>
      <c r="L200" s="228"/>
      <c r="M200" s="229"/>
      <c r="N200" s="230"/>
      <c r="O200" s="230"/>
      <c r="P200" s="230"/>
      <c r="Q200" s="230"/>
      <c r="R200" s="230"/>
      <c r="S200" s="230"/>
      <c r="T200" s="23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2" t="s">
        <v>138</v>
      </c>
      <c r="AU200" s="232" t="s">
        <v>81</v>
      </c>
      <c r="AV200" s="13" t="s">
        <v>79</v>
      </c>
      <c r="AW200" s="13" t="s">
        <v>28</v>
      </c>
      <c r="AX200" s="13" t="s">
        <v>71</v>
      </c>
      <c r="AY200" s="232" t="s">
        <v>129</v>
      </c>
    </row>
    <row r="201" s="13" customFormat="1">
      <c r="A201" s="13"/>
      <c r="B201" s="223"/>
      <c r="C201" s="224"/>
      <c r="D201" s="225" t="s">
        <v>138</v>
      </c>
      <c r="E201" s="226" t="s">
        <v>1</v>
      </c>
      <c r="F201" s="227" t="s">
        <v>214</v>
      </c>
      <c r="G201" s="224"/>
      <c r="H201" s="226" t="s">
        <v>1</v>
      </c>
      <c r="I201" s="224"/>
      <c r="J201" s="224"/>
      <c r="K201" s="224"/>
      <c r="L201" s="228"/>
      <c r="M201" s="229"/>
      <c r="N201" s="230"/>
      <c r="O201" s="230"/>
      <c r="P201" s="230"/>
      <c r="Q201" s="230"/>
      <c r="R201" s="230"/>
      <c r="S201" s="230"/>
      <c r="T201" s="23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2" t="s">
        <v>138</v>
      </c>
      <c r="AU201" s="232" t="s">
        <v>81</v>
      </c>
      <c r="AV201" s="13" t="s">
        <v>79</v>
      </c>
      <c r="AW201" s="13" t="s">
        <v>28</v>
      </c>
      <c r="AX201" s="13" t="s">
        <v>71</v>
      </c>
      <c r="AY201" s="232" t="s">
        <v>129</v>
      </c>
    </row>
    <row r="202" s="14" customFormat="1">
      <c r="A202" s="14"/>
      <c r="B202" s="233"/>
      <c r="C202" s="234"/>
      <c r="D202" s="225" t="s">
        <v>138</v>
      </c>
      <c r="E202" s="235" t="s">
        <v>1</v>
      </c>
      <c r="F202" s="236" t="s">
        <v>215</v>
      </c>
      <c r="G202" s="234"/>
      <c r="H202" s="237">
        <v>37.606999999999999</v>
      </c>
      <c r="I202" s="234"/>
      <c r="J202" s="234"/>
      <c r="K202" s="234"/>
      <c r="L202" s="238"/>
      <c r="M202" s="239"/>
      <c r="N202" s="240"/>
      <c r="O202" s="240"/>
      <c r="P202" s="240"/>
      <c r="Q202" s="240"/>
      <c r="R202" s="240"/>
      <c r="S202" s="240"/>
      <c r="T202" s="24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2" t="s">
        <v>138</v>
      </c>
      <c r="AU202" s="242" t="s">
        <v>81</v>
      </c>
      <c r="AV202" s="14" t="s">
        <v>81</v>
      </c>
      <c r="AW202" s="14" t="s">
        <v>28</v>
      </c>
      <c r="AX202" s="14" t="s">
        <v>71</v>
      </c>
      <c r="AY202" s="242" t="s">
        <v>129</v>
      </c>
    </row>
    <row r="203" s="15" customFormat="1">
      <c r="A203" s="15"/>
      <c r="B203" s="243"/>
      <c r="C203" s="244"/>
      <c r="D203" s="225" t="s">
        <v>138</v>
      </c>
      <c r="E203" s="245" t="s">
        <v>1</v>
      </c>
      <c r="F203" s="246" t="s">
        <v>146</v>
      </c>
      <c r="G203" s="244"/>
      <c r="H203" s="247">
        <v>37.606999999999999</v>
      </c>
      <c r="I203" s="244"/>
      <c r="J203" s="244"/>
      <c r="K203" s="244"/>
      <c r="L203" s="248"/>
      <c r="M203" s="249"/>
      <c r="N203" s="250"/>
      <c r="O203" s="250"/>
      <c r="P203" s="250"/>
      <c r="Q203" s="250"/>
      <c r="R203" s="250"/>
      <c r="S203" s="250"/>
      <c r="T203" s="251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2" t="s">
        <v>138</v>
      </c>
      <c r="AU203" s="252" t="s">
        <v>81</v>
      </c>
      <c r="AV203" s="15" t="s">
        <v>136</v>
      </c>
      <c r="AW203" s="15" t="s">
        <v>28</v>
      </c>
      <c r="AX203" s="15" t="s">
        <v>79</v>
      </c>
      <c r="AY203" s="252" t="s">
        <v>129</v>
      </c>
    </row>
    <row r="204" s="2" customFormat="1" ht="37.8" customHeight="1">
      <c r="A204" s="32"/>
      <c r="B204" s="33"/>
      <c r="C204" s="211" t="s">
        <v>223</v>
      </c>
      <c r="D204" s="211" t="s">
        <v>131</v>
      </c>
      <c r="E204" s="212" t="s">
        <v>224</v>
      </c>
      <c r="F204" s="213" t="s">
        <v>225</v>
      </c>
      <c r="G204" s="214" t="s">
        <v>91</v>
      </c>
      <c r="H204" s="215">
        <v>39.356000000000002</v>
      </c>
      <c r="I204" s="216">
        <v>190</v>
      </c>
      <c r="J204" s="216">
        <f>ROUND(I204*H204,2)</f>
        <v>7477.6400000000003</v>
      </c>
      <c r="K204" s="213" t="s">
        <v>135</v>
      </c>
      <c r="L204" s="38"/>
      <c r="M204" s="217" t="s">
        <v>1</v>
      </c>
      <c r="N204" s="218" t="s">
        <v>36</v>
      </c>
      <c r="O204" s="219">
        <v>0.063</v>
      </c>
      <c r="P204" s="219">
        <f>O204*H204</f>
        <v>2.479428</v>
      </c>
      <c r="Q204" s="219">
        <v>0</v>
      </c>
      <c r="R204" s="219">
        <f>Q204*H204</f>
        <v>0</v>
      </c>
      <c r="S204" s="219">
        <v>0</v>
      </c>
      <c r="T204" s="220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221" t="s">
        <v>136</v>
      </c>
      <c r="AT204" s="221" t="s">
        <v>131</v>
      </c>
      <c r="AU204" s="221" t="s">
        <v>81</v>
      </c>
      <c r="AY204" s="17" t="s">
        <v>129</v>
      </c>
      <c r="BE204" s="222">
        <f>IF(N204="základní",J204,0)</f>
        <v>7477.6400000000003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7" t="s">
        <v>79</v>
      </c>
      <c r="BK204" s="222">
        <f>ROUND(I204*H204,2)</f>
        <v>7477.6400000000003</v>
      </c>
      <c r="BL204" s="17" t="s">
        <v>136</v>
      </c>
      <c r="BM204" s="221" t="s">
        <v>226</v>
      </c>
    </row>
    <row r="205" s="14" customFormat="1">
      <c r="A205" s="14"/>
      <c r="B205" s="233"/>
      <c r="C205" s="234"/>
      <c r="D205" s="225" t="s">
        <v>138</v>
      </c>
      <c r="E205" s="235" t="s">
        <v>1</v>
      </c>
      <c r="F205" s="236" t="s">
        <v>227</v>
      </c>
      <c r="G205" s="234"/>
      <c r="H205" s="237">
        <v>29.823</v>
      </c>
      <c r="I205" s="234"/>
      <c r="J205" s="234"/>
      <c r="K205" s="234"/>
      <c r="L205" s="238"/>
      <c r="M205" s="239"/>
      <c r="N205" s="240"/>
      <c r="O205" s="240"/>
      <c r="P205" s="240"/>
      <c r="Q205" s="240"/>
      <c r="R205" s="240"/>
      <c r="S205" s="240"/>
      <c r="T205" s="24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2" t="s">
        <v>138</v>
      </c>
      <c r="AU205" s="242" t="s">
        <v>81</v>
      </c>
      <c r="AV205" s="14" t="s">
        <v>81</v>
      </c>
      <c r="AW205" s="14" t="s">
        <v>28</v>
      </c>
      <c r="AX205" s="14" t="s">
        <v>71</v>
      </c>
      <c r="AY205" s="242" t="s">
        <v>129</v>
      </c>
    </row>
    <row r="206" s="13" customFormat="1">
      <c r="A206" s="13"/>
      <c r="B206" s="223"/>
      <c r="C206" s="224"/>
      <c r="D206" s="225" t="s">
        <v>138</v>
      </c>
      <c r="E206" s="226" t="s">
        <v>1</v>
      </c>
      <c r="F206" s="227" t="s">
        <v>228</v>
      </c>
      <c r="G206" s="224"/>
      <c r="H206" s="226" t="s">
        <v>1</v>
      </c>
      <c r="I206" s="224"/>
      <c r="J206" s="224"/>
      <c r="K206" s="224"/>
      <c r="L206" s="228"/>
      <c r="M206" s="229"/>
      <c r="N206" s="230"/>
      <c r="O206" s="230"/>
      <c r="P206" s="230"/>
      <c r="Q206" s="230"/>
      <c r="R206" s="230"/>
      <c r="S206" s="230"/>
      <c r="T206" s="23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2" t="s">
        <v>138</v>
      </c>
      <c r="AU206" s="232" t="s">
        <v>81</v>
      </c>
      <c r="AV206" s="13" t="s">
        <v>79</v>
      </c>
      <c r="AW206" s="13" t="s">
        <v>28</v>
      </c>
      <c r="AX206" s="13" t="s">
        <v>71</v>
      </c>
      <c r="AY206" s="232" t="s">
        <v>129</v>
      </c>
    </row>
    <row r="207" s="14" customFormat="1">
      <c r="A207" s="14"/>
      <c r="B207" s="233"/>
      <c r="C207" s="234"/>
      <c r="D207" s="225" t="s">
        <v>138</v>
      </c>
      <c r="E207" s="235" t="s">
        <v>1</v>
      </c>
      <c r="F207" s="236" t="s">
        <v>229</v>
      </c>
      <c r="G207" s="234"/>
      <c r="H207" s="237">
        <v>-19.036000000000001</v>
      </c>
      <c r="I207" s="234"/>
      <c r="J207" s="234"/>
      <c r="K207" s="234"/>
      <c r="L207" s="238"/>
      <c r="M207" s="239"/>
      <c r="N207" s="240"/>
      <c r="O207" s="240"/>
      <c r="P207" s="240"/>
      <c r="Q207" s="240"/>
      <c r="R207" s="240"/>
      <c r="S207" s="240"/>
      <c r="T207" s="24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2" t="s">
        <v>138</v>
      </c>
      <c r="AU207" s="242" t="s">
        <v>81</v>
      </c>
      <c r="AV207" s="14" t="s">
        <v>81</v>
      </c>
      <c r="AW207" s="14" t="s">
        <v>28</v>
      </c>
      <c r="AX207" s="14" t="s">
        <v>71</v>
      </c>
      <c r="AY207" s="242" t="s">
        <v>129</v>
      </c>
    </row>
    <row r="208" s="13" customFormat="1">
      <c r="A208" s="13"/>
      <c r="B208" s="223"/>
      <c r="C208" s="224"/>
      <c r="D208" s="225" t="s">
        <v>138</v>
      </c>
      <c r="E208" s="226" t="s">
        <v>1</v>
      </c>
      <c r="F208" s="227" t="s">
        <v>230</v>
      </c>
      <c r="G208" s="224"/>
      <c r="H208" s="226" t="s">
        <v>1</v>
      </c>
      <c r="I208" s="224"/>
      <c r="J208" s="224"/>
      <c r="K208" s="224"/>
      <c r="L208" s="228"/>
      <c r="M208" s="229"/>
      <c r="N208" s="230"/>
      <c r="O208" s="230"/>
      <c r="P208" s="230"/>
      <c r="Q208" s="230"/>
      <c r="R208" s="230"/>
      <c r="S208" s="230"/>
      <c r="T208" s="23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2" t="s">
        <v>138</v>
      </c>
      <c r="AU208" s="232" t="s">
        <v>81</v>
      </c>
      <c r="AV208" s="13" t="s">
        <v>79</v>
      </c>
      <c r="AW208" s="13" t="s">
        <v>28</v>
      </c>
      <c r="AX208" s="13" t="s">
        <v>71</v>
      </c>
      <c r="AY208" s="232" t="s">
        <v>129</v>
      </c>
    </row>
    <row r="209" s="14" customFormat="1">
      <c r="A209" s="14"/>
      <c r="B209" s="233"/>
      <c r="C209" s="234"/>
      <c r="D209" s="225" t="s">
        <v>138</v>
      </c>
      <c r="E209" s="235" t="s">
        <v>1</v>
      </c>
      <c r="F209" s="236" t="s">
        <v>231</v>
      </c>
      <c r="G209" s="234"/>
      <c r="H209" s="237">
        <v>18</v>
      </c>
      <c r="I209" s="234"/>
      <c r="J209" s="234"/>
      <c r="K209" s="234"/>
      <c r="L209" s="238"/>
      <c r="M209" s="239"/>
      <c r="N209" s="240"/>
      <c r="O209" s="240"/>
      <c r="P209" s="240"/>
      <c r="Q209" s="240"/>
      <c r="R209" s="240"/>
      <c r="S209" s="240"/>
      <c r="T209" s="24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2" t="s">
        <v>138</v>
      </c>
      <c r="AU209" s="242" t="s">
        <v>81</v>
      </c>
      <c r="AV209" s="14" t="s">
        <v>81</v>
      </c>
      <c r="AW209" s="14" t="s">
        <v>28</v>
      </c>
      <c r="AX209" s="14" t="s">
        <v>71</v>
      </c>
      <c r="AY209" s="242" t="s">
        <v>129</v>
      </c>
    </row>
    <row r="210" s="14" customFormat="1">
      <c r="A210" s="14"/>
      <c r="B210" s="233"/>
      <c r="C210" s="234"/>
      <c r="D210" s="225" t="s">
        <v>138</v>
      </c>
      <c r="E210" s="235" t="s">
        <v>1</v>
      </c>
      <c r="F210" s="236" t="s">
        <v>232</v>
      </c>
      <c r="G210" s="234"/>
      <c r="H210" s="237">
        <v>12.69</v>
      </c>
      <c r="I210" s="234"/>
      <c r="J210" s="234"/>
      <c r="K210" s="234"/>
      <c r="L210" s="238"/>
      <c r="M210" s="239"/>
      <c r="N210" s="240"/>
      <c r="O210" s="240"/>
      <c r="P210" s="240"/>
      <c r="Q210" s="240"/>
      <c r="R210" s="240"/>
      <c r="S210" s="240"/>
      <c r="T210" s="24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2" t="s">
        <v>138</v>
      </c>
      <c r="AU210" s="242" t="s">
        <v>81</v>
      </c>
      <c r="AV210" s="14" t="s">
        <v>81</v>
      </c>
      <c r="AW210" s="14" t="s">
        <v>28</v>
      </c>
      <c r="AX210" s="14" t="s">
        <v>71</v>
      </c>
      <c r="AY210" s="242" t="s">
        <v>129</v>
      </c>
    </row>
    <row r="211" s="13" customFormat="1">
      <c r="A211" s="13"/>
      <c r="B211" s="223"/>
      <c r="C211" s="224"/>
      <c r="D211" s="225" t="s">
        <v>138</v>
      </c>
      <c r="E211" s="226" t="s">
        <v>1</v>
      </c>
      <c r="F211" s="227" t="s">
        <v>233</v>
      </c>
      <c r="G211" s="224"/>
      <c r="H211" s="226" t="s">
        <v>1</v>
      </c>
      <c r="I211" s="224"/>
      <c r="J211" s="224"/>
      <c r="K211" s="224"/>
      <c r="L211" s="228"/>
      <c r="M211" s="229"/>
      <c r="N211" s="230"/>
      <c r="O211" s="230"/>
      <c r="P211" s="230"/>
      <c r="Q211" s="230"/>
      <c r="R211" s="230"/>
      <c r="S211" s="230"/>
      <c r="T211" s="23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2" t="s">
        <v>138</v>
      </c>
      <c r="AU211" s="232" t="s">
        <v>81</v>
      </c>
      <c r="AV211" s="13" t="s">
        <v>79</v>
      </c>
      <c r="AW211" s="13" t="s">
        <v>28</v>
      </c>
      <c r="AX211" s="13" t="s">
        <v>71</v>
      </c>
      <c r="AY211" s="232" t="s">
        <v>129</v>
      </c>
    </row>
    <row r="212" s="14" customFormat="1">
      <c r="A212" s="14"/>
      <c r="B212" s="233"/>
      <c r="C212" s="234"/>
      <c r="D212" s="225" t="s">
        <v>138</v>
      </c>
      <c r="E212" s="235" t="s">
        <v>1</v>
      </c>
      <c r="F212" s="236" t="s">
        <v>234</v>
      </c>
      <c r="G212" s="234"/>
      <c r="H212" s="237">
        <v>-2.121</v>
      </c>
      <c r="I212" s="234"/>
      <c r="J212" s="234"/>
      <c r="K212" s="234"/>
      <c r="L212" s="238"/>
      <c r="M212" s="239"/>
      <c r="N212" s="240"/>
      <c r="O212" s="240"/>
      <c r="P212" s="240"/>
      <c r="Q212" s="240"/>
      <c r="R212" s="240"/>
      <c r="S212" s="240"/>
      <c r="T212" s="24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2" t="s">
        <v>138</v>
      </c>
      <c r="AU212" s="242" t="s">
        <v>81</v>
      </c>
      <c r="AV212" s="14" t="s">
        <v>81</v>
      </c>
      <c r="AW212" s="14" t="s">
        <v>28</v>
      </c>
      <c r="AX212" s="14" t="s">
        <v>71</v>
      </c>
      <c r="AY212" s="242" t="s">
        <v>129</v>
      </c>
    </row>
    <row r="213" s="15" customFormat="1">
      <c r="A213" s="15"/>
      <c r="B213" s="243"/>
      <c r="C213" s="244"/>
      <c r="D213" s="225" t="s">
        <v>138</v>
      </c>
      <c r="E213" s="245" t="s">
        <v>1</v>
      </c>
      <c r="F213" s="246" t="s">
        <v>146</v>
      </c>
      <c r="G213" s="244"/>
      <c r="H213" s="247">
        <v>39.355999999999995</v>
      </c>
      <c r="I213" s="244"/>
      <c r="J213" s="244"/>
      <c r="K213" s="244"/>
      <c r="L213" s="248"/>
      <c r="M213" s="249"/>
      <c r="N213" s="250"/>
      <c r="O213" s="250"/>
      <c r="P213" s="250"/>
      <c r="Q213" s="250"/>
      <c r="R213" s="250"/>
      <c r="S213" s="250"/>
      <c r="T213" s="251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2" t="s">
        <v>138</v>
      </c>
      <c r="AU213" s="252" t="s">
        <v>81</v>
      </c>
      <c r="AV213" s="15" t="s">
        <v>136</v>
      </c>
      <c r="AW213" s="15" t="s">
        <v>28</v>
      </c>
      <c r="AX213" s="15" t="s">
        <v>79</v>
      </c>
      <c r="AY213" s="252" t="s">
        <v>129</v>
      </c>
    </row>
    <row r="214" s="2" customFormat="1" ht="37.8" customHeight="1">
      <c r="A214" s="32"/>
      <c r="B214" s="33"/>
      <c r="C214" s="211" t="s">
        <v>235</v>
      </c>
      <c r="D214" s="211" t="s">
        <v>131</v>
      </c>
      <c r="E214" s="212" t="s">
        <v>236</v>
      </c>
      <c r="F214" s="213" t="s">
        <v>237</v>
      </c>
      <c r="G214" s="214" t="s">
        <v>91</v>
      </c>
      <c r="H214" s="215">
        <v>29.823</v>
      </c>
      <c r="I214" s="216">
        <v>219</v>
      </c>
      <c r="J214" s="216">
        <f>ROUND(I214*H214,2)</f>
        <v>6531.2399999999998</v>
      </c>
      <c r="K214" s="213" t="s">
        <v>135</v>
      </c>
      <c r="L214" s="38"/>
      <c r="M214" s="217" t="s">
        <v>1</v>
      </c>
      <c r="N214" s="218" t="s">
        <v>36</v>
      </c>
      <c r="O214" s="219">
        <v>0.071999999999999995</v>
      </c>
      <c r="P214" s="219">
        <f>O214*H214</f>
        <v>2.1472560000000001</v>
      </c>
      <c r="Q214" s="219">
        <v>0</v>
      </c>
      <c r="R214" s="219">
        <f>Q214*H214</f>
        <v>0</v>
      </c>
      <c r="S214" s="219">
        <v>0</v>
      </c>
      <c r="T214" s="220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221" t="s">
        <v>136</v>
      </c>
      <c r="AT214" s="221" t="s">
        <v>131</v>
      </c>
      <c r="AU214" s="221" t="s">
        <v>81</v>
      </c>
      <c r="AY214" s="17" t="s">
        <v>129</v>
      </c>
      <c r="BE214" s="222">
        <f>IF(N214="základní",J214,0)</f>
        <v>6531.2399999999998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7" t="s">
        <v>79</v>
      </c>
      <c r="BK214" s="222">
        <f>ROUND(I214*H214,2)</f>
        <v>6531.2399999999998</v>
      </c>
      <c r="BL214" s="17" t="s">
        <v>136</v>
      </c>
      <c r="BM214" s="221" t="s">
        <v>238</v>
      </c>
    </row>
    <row r="215" s="14" customFormat="1">
      <c r="A215" s="14"/>
      <c r="B215" s="233"/>
      <c r="C215" s="234"/>
      <c r="D215" s="225" t="s">
        <v>138</v>
      </c>
      <c r="E215" s="235" t="s">
        <v>1</v>
      </c>
      <c r="F215" s="236" t="s">
        <v>239</v>
      </c>
      <c r="G215" s="234"/>
      <c r="H215" s="237">
        <v>29.823</v>
      </c>
      <c r="I215" s="234"/>
      <c r="J215" s="234"/>
      <c r="K215" s="234"/>
      <c r="L215" s="238"/>
      <c r="M215" s="239"/>
      <c r="N215" s="240"/>
      <c r="O215" s="240"/>
      <c r="P215" s="240"/>
      <c r="Q215" s="240"/>
      <c r="R215" s="240"/>
      <c r="S215" s="240"/>
      <c r="T215" s="24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2" t="s">
        <v>138</v>
      </c>
      <c r="AU215" s="242" t="s">
        <v>81</v>
      </c>
      <c r="AV215" s="14" t="s">
        <v>81</v>
      </c>
      <c r="AW215" s="14" t="s">
        <v>28</v>
      </c>
      <c r="AX215" s="14" t="s">
        <v>79</v>
      </c>
      <c r="AY215" s="242" t="s">
        <v>129</v>
      </c>
    </row>
    <row r="216" s="2" customFormat="1" ht="16.5" customHeight="1">
      <c r="A216" s="32"/>
      <c r="B216" s="33"/>
      <c r="C216" s="211" t="s">
        <v>240</v>
      </c>
      <c r="D216" s="211" t="s">
        <v>131</v>
      </c>
      <c r="E216" s="212" t="s">
        <v>241</v>
      </c>
      <c r="F216" s="213" t="s">
        <v>242</v>
      </c>
      <c r="G216" s="214" t="s">
        <v>91</v>
      </c>
      <c r="H216" s="215">
        <v>40.609999999999999</v>
      </c>
      <c r="I216" s="216">
        <v>22.100000000000001</v>
      </c>
      <c r="J216" s="216">
        <f>ROUND(I216*H216,2)</f>
        <v>897.48000000000002</v>
      </c>
      <c r="K216" s="213" t="s">
        <v>135</v>
      </c>
      <c r="L216" s="38"/>
      <c r="M216" s="217" t="s">
        <v>1</v>
      </c>
      <c r="N216" s="218" t="s">
        <v>36</v>
      </c>
      <c r="O216" s="219">
        <v>0.0089999999999999993</v>
      </c>
      <c r="P216" s="219">
        <f>O216*H216</f>
        <v>0.36548999999999998</v>
      </c>
      <c r="Q216" s="219">
        <v>0</v>
      </c>
      <c r="R216" s="219">
        <f>Q216*H216</f>
        <v>0</v>
      </c>
      <c r="S216" s="219">
        <v>0</v>
      </c>
      <c r="T216" s="220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221" t="s">
        <v>136</v>
      </c>
      <c r="AT216" s="221" t="s">
        <v>131</v>
      </c>
      <c r="AU216" s="221" t="s">
        <v>81</v>
      </c>
      <c r="AY216" s="17" t="s">
        <v>129</v>
      </c>
      <c r="BE216" s="222">
        <f>IF(N216="základní",J216,0)</f>
        <v>897.48000000000002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7" t="s">
        <v>79</v>
      </c>
      <c r="BK216" s="222">
        <f>ROUND(I216*H216,2)</f>
        <v>897.48000000000002</v>
      </c>
      <c r="BL216" s="17" t="s">
        <v>136</v>
      </c>
      <c r="BM216" s="221" t="s">
        <v>243</v>
      </c>
    </row>
    <row r="217" s="14" customFormat="1">
      <c r="A217" s="14"/>
      <c r="B217" s="233"/>
      <c r="C217" s="234"/>
      <c r="D217" s="225" t="s">
        <v>138</v>
      </c>
      <c r="E217" s="235" t="s">
        <v>1</v>
      </c>
      <c r="F217" s="236" t="s">
        <v>227</v>
      </c>
      <c r="G217" s="234"/>
      <c r="H217" s="237">
        <v>29.823</v>
      </c>
      <c r="I217" s="234"/>
      <c r="J217" s="234"/>
      <c r="K217" s="234"/>
      <c r="L217" s="238"/>
      <c r="M217" s="239"/>
      <c r="N217" s="240"/>
      <c r="O217" s="240"/>
      <c r="P217" s="240"/>
      <c r="Q217" s="240"/>
      <c r="R217" s="240"/>
      <c r="S217" s="240"/>
      <c r="T217" s="24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2" t="s">
        <v>138</v>
      </c>
      <c r="AU217" s="242" t="s">
        <v>81</v>
      </c>
      <c r="AV217" s="14" t="s">
        <v>81</v>
      </c>
      <c r="AW217" s="14" t="s">
        <v>28</v>
      </c>
      <c r="AX217" s="14" t="s">
        <v>71</v>
      </c>
      <c r="AY217" s="242" t="s">
        <v>129</v>
      </c>
    </row>
    <row r="218" s="14" customFormat="1">
      <c r="A218" s="14"/>
      <c r="B218" s="233"/>
      <c r="C218" s="234"/>
      <c r="D218" s="225" t="s">
        <v>138</v>
      </c>
      <c r="E218" s="235" t="s">
        <v>1</v>
      </c>
      <c r="F218" s="236" t="s">
        <v>239</v>
      </c>
      <c r="G218" s="234"/>
      <c r="H218" s="237">
        <v>29.823</v>
      </c>
      <c r="I218" s="234"/>
      <c r="J218" s="234"/>
      <c r="K218" s="234"/>
      <c r="L218" s="238"/>
      <c r="M218" s="239"/>
      <c r="N218" s="240"/>
      <c r="O218" s="240"/>
      <c r="P218" s="240"/>
      <c r="Q218" s="240"/>
      <c r="R218" s="240"/>
      <c r="S218" s="240"/>
      <c r="T218" s="24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2" t="s">
        <v>138</v>
      </c>
      <c r="AU218" s="242" t="s">
        <v>81</v>
      </c>
      <c r="AV218" s="14" t="s">
        <v>81</v>
      </c>
      <c r="AW218" s="14" t="s">
        <v>28</v>
      </c>
      <c r="AX218" s="14" t="s">
        <v>71</v>
      </c>
      <c r="AY218" s="242" t="s">
        <v>129</v>
      </c>
    </row>
    <row r="219" s="13" customFormat="1">
      <c r="A219" s="13"/>
      <c r="B219" s="223"/>
      <c r="C219" s="224"/>
      <c r="D219" s="225" t="s">
        <v>138</v>
      </c>
      <c r="E219" s="226" t="s">
        <v>1</v>
      </c>
      <c r="F219" s="227" t="s">
        <v>228</v>
      </c>
      <c r="G219" s="224"/>
      <c r="H219" s="226" t="s">
        <v>1</v>
      </c>
      <c r="I219" s="224"/>
      <c r="J219" s="224"/>
      <c r="K219" s="224"/>
      <c r="L219" s="228"/>
      <c r="M219" s="229"/>
      <c r="N219" s="230"/>
      <c r="O219" s="230"/>
      <c r="P219" s="230"/>
      <c r="Q219" s="230"/>
      <c r="R219" s="230"/>
      <c r="S219" s="230"/>
      <c r="T219" s="23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2" t="s">
        <v>138</v>
      </c>
      <c r="AU219" s="232" t="s">
        <v>81</v>
      </c>
      <c r="AV219" s="13" t="s">
        <v>79</v>
      </c>
      <c r="AW219" s="13" t="s">
        <v>28</v>
      </c>
      <c r="AX219" s="13" t="s">
        <v>71</v>
      </c>
      <c r="AY219" s="232" t="s">
        <v>129</v>
      </c>
    </row>
    <row r="220" s="14" customFormat="1">
      <c r="A220" s="14"/>
      <c r="B220" s="233"/>
      <c r="C220" s="234"/>
      <c r="D220" s="225" t="s">
        <v>138</v>
      </c>
      <c r="E220" s="235" t="s">
        <v>1</v>
      </c>
      <c r="F220" s="236" t="s">
        <v>229</v>
      </c>
      <c r="G220" s="234"/>
      <c r="H220" s="237">
        <v>-19.036000000000001</v>
      </c>
      <c r="I220" s="234"/>
      <c r="J220" s="234"/>
      <c r="K220" s="234"/>
      <c r="L220" s="238"/>
      <c r="M220" s="239"/>
      <c r="N220" s="240"/>
      <c r="O220" s="240"/>
      <c r="P220" s="240"/>
      <c r="Q220" s="240"/>
      <c r="R220" s="240"/>
      <c r="S220" s="240"/>
      <c r="T220" s="24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2" t="s">
        <v>138</v>
      </c>
      <c r="AU220" s="242" t="s">
        <v>81</v>
      </c>
      <c r="AV220" s="14" t="s">
        <v>81</v>
      </c>
      <c r="AW220" s="14" t="s">
        <v>28</v>
      </c>
      <c r="AX220" s="14" t="s">
        <v>71</v>
      </c>
      <c r="AY220" s="242" t="s">
        <v>129</v>
      </c>
    </row>
    <row r="221" s="15" customFormat="1">
      <c r="A221" s="15"/>
      <c r="B221" s="243"/>
      <c r="C221" s="244"/>
      <c r="D221" s="225" t="s">
        <v>138</v>
      </c>
      <c r="E221" s="245" t="s">
        <v>1</v>
      </c>
      <c r="F221" s="246" t="s">
        <v>146</v>
      </c>
      <c r="G221" s="244"/>
      <c r="H221" s="247">
        <v>40.609999999999999</v>
      </c>
      <c r="I221" s="244"/>
      <c r="J221" s="244"/>
      <c r="K221" s="244"/>
      <c r="L221" s="248"/>
      <c r="M221" s="249"/>
      <c r="N221" s="250"/>
      <c r="O221" s="250"/>
      <c r="P221" s="250"/>
      <c r="Q221" s="250"/>
      <c r="R221" s="250"/>
      <c r="S221" s="250"/>
      <c r="T221" s="251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2" t="s">
        <v>138</v>
      </c>
      <c r="AU221" s="252" t="s">
        <v>81</v>
      </c>
      <c r="AV221" s="15" t="s">
        <v>136</v>
      </c>
      <c r="AW221" s="15" t="s">
        <v>28</v>
      </c>
      <c r="AX221" s="15" t="s">
        <v>79</v>
      </c>
      <c r="AY221" s="252" t="s">
        <v>129</v>
      </c>
    </row>
    <row r="222" s="2" customFormat="1" ht="33" customHeight="1">
      <c r="A222" s="32"/>
      <c r="B222" s="33"/>
      <c r="C222" s="211" t="s">
        <v>244</v>
      </c>
      <c r="D222" s="211" t="s">
        <v>131</v>
      </c>
      <c r="E222" s="212" t="s">
        <v>245</v>
      </c>
      <c r="F222" s="213" t="s">
        <v>246</v>
      </c>
      <c r="G222" s="214" t="s">
        <v>247</v>
      </c>
      <c r="H222" s="215">
        <v>84.200999999999993</v>
      </c>
      <c r="I222" s="216">
        <v>352</v>
      </c>
      <c r="J222" s="216">
        <f>ROUND(I222*H222,2)</f>
        <v>29638.75</v>
      </c>
      <c r="K222" s="213" t="s">
        <v>135</v>
      </c>
      <c r="L222" s="38"/>
      <c r="M222" s="217" t="s">
        <v>1</v>
      </c>
      <c r="N222" s="218" t="s">
        <v>36</v>
      </c>
      <c r="O222" s="219">
        <v>0</v>
      </c>
      <c r="P222" s="219">
        <f>O222*H222</f>
        <v>0</v>
      </c>
      <c r="Q222" s="219">
        <v>0</v>
      </c>
      <c r="R222" s="219">
        <f>Q222*H222</f>
        <v>0</v>
      </c>
      <c r="S222" s="219">
        <v>0</v>
      </c>
      <c r="T222" s="220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221" t="s">
        <v>136</v>
      </c>
      <c r="AT222" s="221" t="s">
        <v>131</v>
      </c>
      <c r="AU222" s="221" t="s">
        <v>81</v>
      </c>
      <c r="AY222" s="17" t="s">
        <v>129</v>
      </c>
      <c r="BE222" s="222">
        <f>IF(N222="základní",J222,0)</f>
        <v>29638.75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7" t="s">
        <v>79</v>
      </c>
      <c r="BK222" s="222">
        <f>ROUND(I222*H222,2)</f>
        <v>29638.75</v>
      </c>
      <c r="BL222" s="17" t="s">
        <v>136</v>
      </c>
      <c r="BM222" s="221" t="s">
        <v>248</v>
      </c>
    </row>
    <row r="223" s="13" customFormat="1">
      <c r="A223" s="13"/>
      <c r="B223" s="223"/>
      <c r="C223" s="224"/>
      <c r="D223" s="225" t="s">
        <v>138</v>
      </c>
      <c r="E223" s="226" t="s">
        <v>1</v>
      </c>
      <c r="F223" s="227" t="s">
        <v>249</v>
      </c>
      <c r="G223" s="224"/>
      <c r="H223" s="226" t="s">
        <v>1</v>
      </c>
      <c r="I223" s="224"/>
      <c r="J223" s="224"/>
      <c r="K223" s="224"/>
      <c r="L223" s="228"/>
      <c r="M223" s="229"/>
      <c r="N223" s="230"/>
      <c r="O223" s="230"/>
      <c r="P223" s="230"/>
      <c r="Q223" s="230"/>
      <c r="R223" s="230"/>
      <c r="S223" s="230"/>
      <c r="T223" s="23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2" t="s">
        <v>138</v>
      </c>
      <c r="AU223" s="232" t="s">
        <v>81</v>
      </c>
      <c r="AV223" s="13" t="s">
        <v>79</v>
      </c>
      <c r="AW223" s="13" t="s">
        <v>28</v>
      </c>
      <c r="AX223" s="13" t="s">
        <v>71</v>
      </c>
      <c r="AY223" s="232" t="s">
        <v>129</v>
      </c>
    </row>
    <row r="224" s="13" customFormat="1">
      <c r="A224" s="13"/>
      <c r="B224" s="223"/>
      <c r="C224" s="224"/>
      <c r="D224" s="225" t="s">
        <v>138</v>
      </c>
      <c r="E224" s="226" t="s">
        <v>1</v>
      </c>
      <c r="F224" s="227" t="s">
        <v>250</v>
      </c>
      <c r="G224" s="224"/>
      <c r="H224" s="226" t="s">
        <v>1</v>
      </c>
      <c r="I224" s="224"/>
      <c r="J224" s="224"/>
      <c r="K224" s="224"/>
      <c r="L224" s="228"/>
      <c r="M224" s="229"/>
      <c r="N224" s="230"/>
      <c r="O224" s="230"/>
      <c r="P224" s="230"/>
      <c r="Q224" s="230"/>
      <c r="R224" s="230"/>
      <c r="S224" s="230"/>
      <c r="T224" s="23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2" t="s">
        <v>138</v>
      </c>
      <c r="AU224" s="232" t="s">
        <v>81</v>
      </c>
      <c r="AV224" s="13" t="s">
        <v>79</v>
      </c>
      <c r="AW224" s="13" t="s">
        <v>28</v>
      </c>
      <c r="AX224" s="13" t="s">
        <v>71</v>
      </c>
      <c r="AY224" s="232" t="s">
        <v>129</v>
      </c>
    </row>
    <row r="225" s="14" customFormat="1">
      <c r="A225" s="14"/>
      <c r="B225" s="233"/>
      <c r="C225" s="234"/>
      <c r="D225" s="225" t="s">
        <v>138</v>
      </c>
      <c r="E225" s="235" t="s">
        <v>1</v>
      </c>
      <c r="F225" s="236" t="s">
        <v>251</v>
      </c>
      <c r="G225" s="234"/>
      <c r="H225" s="237">
        <v>21.574000000000002</v>
      </c>
      <c r="I225" s="234"/>
      <c r="J225" s="234"/>
      <c r="K225" s="234"/>
      <c r="L225" s="238"/>
      <c r="M225" s="239"/>
      <c r="N225" s="240"/>
      <c r="O225" s="240"/>
      <c r="P225" s="240"/>
      <c r="Q225" s="240"/>
      <c r="R225" s="240"/>
      <c r="S225" s="240"/>
      <c r="T225" s="24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2" t="s">
        <v>138</v>
      </c>
      <c r="AU225" s="242" t="s">
        <v>81</v>
      </c>
      <c r="AV225" s="14" t="s">
        <v>81</v>
      </c>
      <c r="AW225" s="14" t="s">
        <v>28</v>
      </c>
      <c r="AX225" s="14" t="s">
        <v>71</v>
      </c>
      <c r="AY225" s="242" t="s">
        <v>129</v>
      </c>
    </row>
    <row r="226" s="13" customFormat="1">
      <c r="A226" s="13"/>
      <c r="B226" s="223"/>
      <c r="C226" s="224"/>
      <c r="D226" s="225" t="s">
        <v>138</v>
      </c>
      <c r="E226" s="226" t="s">
        <v>1</v>
      </c>
      <c r="F226" s="227" t="s">
        <v>228</v>
      </c>
      <c r="G226" s="224"/>
      <c r="H226" s="226" t="s">
        <v>1</v>
      </c>
      <c r="I226" s="224"/>
      <c r="J226" s="224"/>
      <c r="K226" s="224"/>
      <c r="L226" s="228"/>
      <c r="M226" s="229"/>
      <c r="N226" s="230"/>
      <c r="O226" s="230"/>
      <c r="P226" s="230"/>
      <c r="Q226" s="230"/>
      <c r="R226" s="230"/>
      <c r="S226" s="230"/>
      <c r="T226" s="23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2" t="s">
        <v>138</v>
      </c>
      <c r="AU226" s="232" t="s">
        <v>81</v>
      </c>
      <c r="AV226" s="13" t="s">
        <v>79</v>
      </c>
      <c r="AW226" s="13" t="s">
        <v>28</v>
      </c>
      <c r="AX226" s="13" t="s">
        <v>71</v>
      </c>
      <c r="AY226" s="232" t="s">
        <v>129</v>
      </c>
    </row>
    <row r="227" s="13" customFormat="1">
      <c r="A227" s="13"/>
      <c r="B227" s="223"/>
      <c r="C227" s="224"/>
      <c r="D227" s="225" t="s">
        <v>138</v>
      </c>
      <c r="E227" s="226" t="s">
        <v>1</v>
      </c>
      <c r="F227" s="227" t="s">
        <v>252</v>
      </c>
      <c r="G227" s="224"/>
      <c r="H227" s="226" t="s">
        <v>1</v>
      </c>
      <c r="I227" s="224"/>
      <c r="J227" s="224"/>
      <c r="K227" s="224"/>
      <c r="L227" s="228"/>
      <c r="M227" s="229"/>
      <c r="N227" s="230"/>
      <c r="O227" s="230"/>
      <c r="P227" s="230"/>
      <c r="Q227" s="230"/>
      <c r="R227" s="230"/>
      <c r="S227" s="230"/>
      <c r="T227" s="23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2" t="s">
        <v>138</v>
      </c>
      <c r="AU227" s="232" t="s">
        <v>81</v>
      </c>
      <c r="AV227" s="13" t="s">
        <v>79</v>
      </c>
      <c r="AW227" s="13" t="s">
        <v>28</v>
      </c>
      <c r="AX227" s="13" t="s">
        <v>71</v>
      </c>
      <c r="AY227" s="232" t="s">
        <v>129</v>
      </c>
    </row>
    <row r="228" s="14" customFormat="1">
      <c r="A228" s="14"/>
      <c r="B228" s="233"/>
      <c r="C228" s="234"/>
      <c r="D228" s="225" t="s">
        <v>138</v>
      </c>
      <c r="E228" s="235" t="s">
        <v>1</v>
      </c>
      <c r="F228" s="236" t="s">
        <v>253</v>
      </c>
      <c r="G228" s="234"/>
      <c r="H228" s="237">
        <v>62.627000000000002</v>
      </c>
      <c r="I228" s="234"/>
      <c r="J228" s="234"/>
      <c r="K228" s="234"/>
      <c r="L228" s="238"/>
      <c r="M228" s="239"/>
      <c r="N228" s="240"/>
      <c r="O228" s="240"/>
      <c r="P228" s="240"/>
      <c r="Q228" s="240"/>
      <c r="R228" s="240"/>
      <c r="S228" s="240"/>
      <c r="T228" s="24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2" t="s">
        <v>138</v>
      </c>
      <c r="AU228" s="242" t="s">
        <v>81</v>
      </c>
      <c r="AV228" s="14" t="s">
        <v>81</v>
      </c>
      <c r="AW228" s="14" t="s">
        <v>28</v>
      </c>
      <c r="AX228" s="14" t="s">
        <v>71</v>
      </c>
      <c r="AY228" s="242" t="s">
        <v>129</v>
      </c>
    </row>
    <row r="229" s="15" customFormat="1">
      <c r="A229" s="15"/>
      <c r="B229" s="243"/>
      <c r="C229" s="244"/>
      <c r="D229" s="225" t="s">
        <v>138</v>
      </c>
      <c r="E229" s="245" t="s">
        <v>1</v>
      </c>
      <c r="F229" s="246" t="s">
        <v>146</v>
      </c>
      <c r="G229" s="244"/>
      <c r="H229" s="247">
        <v>84.201000000000008</v>
      </c>
      <c r="I229" s="244"/>
      <c r="J229" s="244"/>
      <c r="K229" s="244"/>
      <c r="L229" s="248"/>
      <c r="M229" s="249"/>
      <c r="N229" s="250"/>
      <c r="O229" s="250"/>
      <c r="P229" s="250"/>
      <c r="Q229" s="250"/>
      <c r="R229" s="250"/>
      <c r="S229" s="250"/>
      <c r="T229" s="251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2" t="s">
        <v>138</v>
      </c>
      <c r="AU229" s="252" t="s">
        <v>81</v>
      </c>
      <c r="AV229" s="15" t="s">
        <v>136</v>
      </c>
      <c r="AW229" s="15" t="s">
        <v>28</v>
      </c>
      <c r="AX229" s="15" t="s">
        <v>79</v>
      </c>
      <c r="AY229" s="252" t="s">
        <v>129</v>
      </c>
    </row>
    <row r="230" s="2" customFormat="1" ht="16.5" customHeight="1">
      <c r="A230" s="32"/>
      <c r="B230" s="33"/>
      <c r="C230" s="253" t="s">
        <v>254</v>
      </c>
      <c r="D230" s="253" t="s">
        <v>255</v>
      </c>
      <c r="E230" s="254" t="s">
        <v>256</v>
      </c>
      <c r="F230" s="255" t="s">
        <v>257</v>
      </c>
      <c r="G230" s="256" t="s">
        <v>247</v>
      </c>
      <c r="H230" s="257">
        <v>31.757999999999999</v>
      </c>
      <c r="I230" s="258">
        <v>427</v>
      </c>
      <c r="J230" s="258">
        <f>ROUND(I230*H230,2)</f>
        <v>13560.67</v>
      </c>
      <c r="K230" s="255" t="s">
        <v>135</v>
      </c>
      <c r="L230" s="259"/>
      <c r="M230" s="260" t="s">
        <v>1</v>
      </c>
      <c r="N230" s="261" t="s">
        <v>36</v>
      </c>
      <c r="O230" s="219">
        <v>0</v>
      </c>
      <c r="P230" s="219">
        <f>O230*H230</f>
        <v>0</v>
      </c>
      <c r="Q230" s="219">
        <v>1</v>
      </c>
      <c r="R230" s="219">
        <f>Q230*H230</f>
        <v>31.757999999999999</v>
      </c>
      <c r="S230" s="219">
        <v>0</v>
      </c>
      <c r="T230" s="220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221" t="s">
        <v>196</v>
      </c>
      <c r="AT230" s="221" t="s">
        <v>255</v>
      </c>
      <c r="AU230" s="221" t="s">
        <v>81</v>
      </c>
      <c r="AY230" s="17" t="s">
        <v>129</v>
      </c>
      <c r="BE230" s="222">
        <f>IF(N230="základní",J230,0)</f>
        <v>13560.67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7" t="s">
        <v>79</v>
      </c>
      <c r="BK230" s="222">
        <f>ROUND(I230*H230,2)</f>
        <v>13560.67</v>
      </c>
      <c r="BL230" s="17" t="s">
        <v>136</v>
      </c>
      <c r="BM230" s="221" t="s">
        <v>258</v>
      </c>
    </row>
    <row r="231" s="14" customFormat="1">
      <c r="A231" s="14"/>
      <c r="B231" s="233"/>
      <c r="C231" s="234"/>
      <c r="D231" s="225" t="s">
        <v>138</v>
      </c>
      <c r="E231" s="234"/>
      <c r="F231" s="236" t="s">
        <v>259</v>
      </c>
      <c r="G231" s="234"/>
      <c r="H231" s="237">
        <v>31.757999999999999</v>
      </c>
      <c r="I231" s="234"/>
      <c r="J231" s="234"/>
      <c r="K231" s="234"/>
      <c r="L231" s="238"/>
      <c r="M231" s="239"/>
      <c r="N231" s="240"/>
      <c r="O231" s="240"/>
      <c r="P231" s="240"/>
      <c r="Q231" s="240"/>
      <c r="R231" s="240"/>
      <c r="S231" s="240"/>
      <c r="T231" s="24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2" t="s">
        <v>138</v>
      </c>
      <c r="AU231" s="242" t="s">
        <v>81</v>
      </c>
      <c r="AV231" s="14" t="s">
        <v>81</v>
      </c>
      <c r="AW231" s="14" t="s">
        <v>4</v>
      </c>
      <c r="AX231" s="14" t="s">
        <v>79</v>
      </c>
      <c r="AY231" s="242" t="s">
        <v>129</v>
      </c>
    </row>
    <row r="232" s="2" customFormat="1" ht="24.15" customHeight="1">
      <c r="A232" s="32"/>
      <c r="B232" s="33"/>
      <c r="C232" s="211" t="s">
        <v>260</v>
      </c>
      <c r="D232" s="211" t="s">
        <v>131</v>
      </c>
      <c r="E232" s="212" t="s">
        <v>261</v>
      </c>
      <c r="F232" s="213" t="s">
        <v>262</v>
      </c>
      <c r="G232" s="214" t="s">
        <v>91</v>
      </c>
      <c r="H232" s="215">
        <v>15.879</v>
      </c>
      <c r="I232" s="216">
        <v>238</v>
      </c>
      <c r="J232" s="216">
        <f>ROUND(I232*H232,2)</f>
        <v>3779.1999999999998</v>
      </c>
      <c r="K232" s="213" t="s">
        <v>135</v>
      </c>
      <c r="L232" s="38"/>
      <c r="M232" s="217" t="s">
        <v>1</v>
      </c>
      <c r="N232" s="218" t="s">
        <v>36</v>
      </c>
      <c r="O232" s="219">
        <v>0.435</v>
      </c>
      <c r="P232" s="219">
        <f>O232*H232</f>
        <v>6.9073649999999995</v>
      </c>
      <c r="Q232" s="219">
        <v>0</v>
      </c>
      <c r="R232" s="219">
        <f>Q232*H232</f>
        <v>0</v>
      </c>
      <c r="S232" s="219">
        <v>0</v>
      </c>
      <c r="T232" s="220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221" t="s">
        <v>136</v>
      </c>
      <c r="AT232" s="221" t="s">
        <v>131</v>
      </c>
      <c r="AU232" s="221" t="s">
        <v>81</v>
      </c>
      <c r="AY232" s="17" t="s">
        <v>129</v>
      </c>
      <c r="BE232" s="222">
        <f>IF(N232="základní",J232,0)</f>
        <v>3779.1999999999998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7" t="s">
        <v>79</v>
      </c>
      <c r="BK232" s="222">
        <f>ROUND(I232*H232,2)</f>
        <v>3779.1999999999998</v>
      </c>
      <c r="BL232" s="17" t="s">
        <v>136</v>
      </c>
      <c r="BM232" s="221" t="s">
        <v>263</v>
      </c>
    </row>
    <row r="233" s="13" customFormat="1">
      <c r="A233" s="13"/>
      <c r="B233" s="223"/>
      <c r="C233" s="224"/>
      <c r="D233" s="225" t="s">
        <v>138</v>
      </c>
      <c r="E233" s="226" t="s">
        <v>1</v>
      </c>
      <c r="F233" s="227" t="s">
        <v>264</v>
      </c>
      <c r="G233" s="224"/>
      <c r="H233" s="226" t="s">
        <v>1</v>
      </c>
      <c r="I233" s="224"/>
      <c r="J233" s="224"/>
      <c r="K233" s="224"/>
      <c r="L233" s="228"/>
      <c r="M233" s="229"/>
      <c r="N233" s="230"/>
      <c r="O233" s="230"/>
      <c r="P233" s="230"/>
      <c r="Q233" s="230"/>
      <c r="R233" s="230"/>
      <c r="S233" s="230"/>
      <c r="T233" s="23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2" t="s">
        <v>138</v>
      </c>
      <c r="AU233" s="232" t="s">
        <v>81</v>
      </c>
      <c r="AV233" s="13" t="s">
        <v>79</v>
      </c>
      <c r="AW233" s="13" t="s">
        <v>28</v>
      </c>
      <c r="AX233" s="13" t="s">
        <v>71</v>
      </c>
      <c r="AY233" s="232" t="s">
        <v>129</v>
      </c>
    </row>
    <row r="234" s="14" customFormat="1">
      <c r="A234" s="14"/>
      <c r="B234" s="233"/>
      <c r="C234" s="234"/>
      <c r="D234" s="225" t="s">
        <v>138</v>
      </c>
      <c r="E234" s="235" t="s">
        <v>1</v>
      </c>
      <c r="F234" s="236" t="s">
        <v>231</v>
      </c>
      <c r="G234" s="234"/>
      <c r="H234" s="237">
        <v>18</v>
      </c>
      <c r="I234" s="234"/>
      <c r="J234" s="234"/>
      <c r="K234" s="234"/>
      <c r="L234" s="238"/>
      <c r="M234" s="239"/>
      <c r="N234" s="240"/>
      <c r="O234" s="240"/>
      <c r="P234" s="240"/>
      <c r="Q234" s="240"/>
      <c r="R234" s="240"/>
      <c r="S234" s="240"/>
      <c r="T234" s="24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2" t="s">
        <v>138</v>
      </c>
      <c r="AU234" s="242" t="s">
        <v>81</v>
      </c>
      <c r="AV234" s="14" t="s">
        <v>81</v>
      </c>
      <c r="AW234" s="14" t="s">
        <v>28</v>
      </c>
      <c r="AX234" s="14" t="s">
        <v>71</v>
      </c>
      <c r="AY234" s="242" t="s">
        <v>129</v>
      </c>
    </row>
    <row r="235" s="13" customFormat="1">
      <c r="A235" s="13"/>
      <c r="B235" s="223"/>
      <c r="C235" s="224"/>
      <c r="D235" s="225" t="s">
        <v>138</v>
      </c>
      <c r="E235" s="226" t="s">
        <v>1</v>
      </c>
      <c r="F235" s="227" t="s">
        <v>233</v>
      </c>
      <c r="G235" s="224"/>
      <c r="H235" s="226" t="s">
        <v>1</v>
      </c>
      <c r="I235" s="224"/>
      <c r="J235" s="224"/>
      <c r="K235" s="224"/>
      <c r="L235" s="228"/>
      <c r="M235" s="229"/>
      <c r="N235" s="230"/>
      <c r="O235" s="230"/>
      <c r="P235" s="230"/>
      <c r="Q235" s="230"/>
      <c r="R235" s="230"/>
      <c r="S235" s="230"/>
      <c r="T235" s="23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2" t="s">
        <v>138</v>
      </c>
      <c r="AU235" s="232" t="s">
        <v>81</v>
      </c>
      <c r="AV235" s="13" t="s">
        <v>79</v>
      </c>
      <c r="AW235" s="13" t="s">
        <v>28</v>
      </c>
      <c r="AX235" s="13" t="s">
        <v>71</v>
      </c>
      <c r="AY235" s="232" t="s">
        <v>129</v>
      </c>
    </row>
    <row r="236" s="14" customFormat="1">
      <c r="A236" s="14"/>
      <c r="B236" s="233"/>
      <c r="C236" s="234"/>
      <c r="D236" s="225" t="s">
        <v>138</v>
      </c>
      <c r="E236" s="235" t="s">
        <v>1</v>
      </c>
      <c r="F236" s="236" t="s">
        <v>234</v>
      </c>
      <c r="G236" s="234"/>
      <c r="H236" s="237">
        <v>-2.121</v>
      </c>
      <c r="I236" s="234"/>
      <c r="J236" s="234"/>
      <c r="K236" s="234"/>
      <c r="L236" s="238"/>
      <c r="M236" s="239"/>
      <c r="N236" s="240"/>
      <c r="O236" s="240"/>
      <c r="P236" s="240"/>
      <c r="Q236" s="240"/>
      <c r="R236" s="240"/>
      <c r="S236" s="240"/>
      <c r="T236" s="24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2" t="s">
        <v>138</v>
      </c>
      <c r="AU236" s="242" t="s">
        <v>81</v>
      </c>
      <c r="AV236" s="14" t="s">
        <v>81</v>
      </c>
      <c r="AW236" s="14" t="s">
        <v>28</v>
      </c>
      <c r="AX236" s="14" t="s">
        <v>71</v>
      </c>
      <c r="AY236" s="242" t="s">
        <v>129</v>
      </c>
    </row>
    <row r="237" s="15" customFormat="1">
      <c r="A237" s="15"/>
      <c r="B237" s="243"/>
      <c r="C237" s="244"/>
      <c r="D237" s="225" t="s">
        <v>138</v>
      </c>
      <c r="E237" s="245" t="s">
        <v>1</v>
      </c>
      <c r="F237" s="246" t="s">
        <v>146</v>
      </c>
      <c r="G237" s="244"/>
      <c r="H237" s="247">
        <v>15.879</v>
      </c>
      <c r="I237" s="244"/>
      <c r="J237" s="244"/>
      <c r="K237" s="244"/>
      <c r="L237" s="248"/>
      <c r="M237" s="249"/>
      <c r="N237" s="250"/>
      <c r="O237" s="250"/>
      <c r="P237" s="250"/>
      <c r="Q237" s="250"/>
      <c r="R237" s="250"/>
      <c r="S237" s="250"/>
      <c r="T237" s="251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2" t="s">
        <v>138</v>
      </c>
      <c r="AU237" s="252" t="s">
        <v>81</v>
      </c>
      <c r="AV237" s="15" t="s">
        <v>136</v>
      </c>
      <c r="AW237" s="15" t="s">
        <v>28</v>
      </c>
      <c r="AX237" s="15" t="s">
        <v>79</v>
      </c>
      <c r="AY237" s="252" t="s">
        <v>129</v>
      </c>
    </row>
    <row r="238" s="2" customFormat="1" ht="16.5" customHeight="1">
      <c r="A238" s="32"/>
      <c r="B238" s="33"/>
      <c r="C238" s="253" t="s">
        <v>265</v>
      </c>
      <c r="D238" s="253" t="s">
        <v>255</v>
      </c>
      <c r="E238" s="254" t="s">
        <v>266</v>
      </c>
      <c r="F238" s="255" t="s">
        <v>267</v>
      </c>
      <c r="G238" s="256" t="s">
        <v>247</v>
      </c>
      <c r="H238" s="257">
        <v>22.841999999999999</v>
      </c>
      <c r="I238" s="258">
        <v>514</v>
      </c>
      <c r="J238" s="258">
        <f>ROUND(I238*H238,2)</f>
        <v>11740.790000000001</v>
      </c>
      <c r="K238" s="255" t="s">
        <v>135</v>
      </c>
      <c r="L238" s="259"/>
      <c r="M238" s="260" t="s">
        <v>1</v>
      </c>
      <c r="N238" s="261" t="s">
        <v>36</v>
      </c>
      <c r="O238" s="219">
        <v>0</v>
      </c>
      <c r="P238" s="219">
        <f>O238*H238</f>
        <v>0</v>
      </c>
      <c r="Q238" s="219">
        <v>1</v>
      </c>
      <c r="R238" s="219">
        <f>Q238*H238</f>
        <v>22.841999999999999</v>
      </c>
      <c r="S238" s="219">
        <v>0</v>
      </c>
      <c r="T238" s="220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221" t="s">
        <v>196</v>
      </c>
      <c r="AT238" s="221" t="s">
        <v>255</v>
      </c>
      <c r="AU238" s="221" t="s">
        <v>81</v>
      </c>
      <c r="AY238" s="17" t="s">
        <v>129</v>
      </c>
      <c r="BE238" s="222">
        <f>IF(N238="základní",J238,0)</f>
        <v>11740.790000000001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7" t="s">
        <v>79</v>
      </c>
      <c r="BK238" s="222">
        <f>ROUND(I238*H238,2)</f>
        <v>11740.790000000001</v>
      </c>
      <c r="BL238" s="17" t="s">
        <v>136</v>
      </c>
      <c r="BM238" s="221" t="s">
        <v>268</v>
      </c>
    </row>
    <row r="239" s="13" customFormat="1">
      <c r="A239" s="13"/>
      <c r="B239" s="223"/>
      <c r="C239" s="224"/>
      <c r="D239" s="225" t="s">
        <v>138</v>
      </c>
      <c r="E239" s="226" t="s">
        <v>1</v>
      </c>
      <c r="F239" s="227" t="s">
        <v>269</v>
      </c>
      <c r="G239" s="224"/>
      <c r="H239" s="226" t="s">
        <v>1</v>
      </c>
      <c r="I239" s="224"/>
      <c r="J239" s="224"/>
      <c r="K239" s="224"/>
      <c r="L239" s="228"/>
      <c r="M239" s="229"/>
      <c r="N239" s="230"/>
      <c r="O239" s="230"/>
      <c r="P239" s="230"/>
      <c r="Q239" s="230"/>
      <c r="R239" s="230"/>
      <c r="S239" s="230"/>
      <c r="T239" s="23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2" t="s">
        <v>138</v>
      </c>
      <c r="AU239" s="232" t="s">
        <v>81</v>
      </c>
      <c r="AV239" s="13" t="s">
        <v>79</v>
      </c>
      <c r="AW239" s="13" t="s">
        <v>28</v>
      </c>
      <c r="AX239" s="13" t="s">
        <v>71</v>
      </c>
      <c r="AY239" s="232" t="s">
        <v>129</v>
      </c>
    </row>
    <row r="240" s="14" customFormat="1">
      <c r="A240" s="14"/>
      <c r="B240" s="233"/>
      <c r="C240" s="234"/>
      <c r="D240" s="225" t="s">
        <v>138</v>
      </c>
      <c r="E240" s="235" t="s">
        <v>1</v>
      </c>
      <c r="F240" s="236" t="s">
        <v>232</v>
      </c>
      <c r="G240" s="234"/>
      <c r="H240" s="237">
        <v>12.69</v>
      </c>
      <c r="I240" s="234"/>
      <c r="J240" s="234"/>
      <c r="K240" s="234"/>
      <c r="L240" s="238"/>
      <c r="M240" s="239"/>
      <c r="N240" s="240"/>
      <c r="O240" s="240"/>
      <c r="P240" s="240"/>
      <c r="Q240" s="240"/>
      <c r="R240" s="240"/>
      <c r="S240" s="240"/>
      <c r="T240" s="24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2" t="s">
        <v>138</v>
      </c>
      <c r="AU240" s="242" t="s">
        <v>81</v>
      </c>
      <c r="AV240" s="14" t="s">
        <v>81</v>
      </c>
      <c r="AW240" s="14" t="s">
        <v>28</v>
      </c>
      <c r="AX240" s="14" t="s">
        <v>79</v>
      </c>
      <c r="AY240" s="242" t="s">
        <v>129</v>
      </c>
    </row>
    <row r="241" s="14" customFormat="1">
      <c r="A241" s="14"/>
      <c r="B241" s="233"/>
      <c r="C241" s="234"/>
      <c r="D241" s="225" t="s">
        <v>138</v>
      </c>
      <c r="E241" s="234"/>
      <c r="F241" s="236" t="s">
        <v>270</v>
      </c>
      <c r="G241" s="234"/>
      <c r="H241" s="237">
        <v>22.841999999999999</v>
      </c>
      <c r="I241" s="234"/>
      <c r="J241" s="234"/>
      <c r="K241" s="234"/>
      <c r="L241" s="238"/>
      <c r="M241" s="239"/>
      <c r="N241" s="240"/>
      <c r="O241" s="240"/>
      <c r="P241" s="240"/>
      <c r="Q241" s="240"/>
      <c r="R241" s="240"/>
      <c r="S241" s="240"/>
      <c r="T241" s="24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2" t="s">
        <v>138</v>
      </c>
      <c r="AU241" s="242" t="s">
        <v>81</v>
      </c>
      <c r="AV241" s="14" t="s">
        <v>81</v>
      </c>
      <c r="AW241" s="14" t="s">
        <v>4</v>
      </c>
      <c r="AX241" s="14" t="s">
        <v>79</v>
      </c>
      <c r="AY241" s="242" t="s">
        <v>129</v>
      </c>
    </row>
    <row r="242" s="2" customFormat="1" ht="24.15" customHeight="1">
      <c r="A242" s="32"/>
      <c r="B242" s="33"/>
      <c r="C242" s="211" t="s">
        <v>271</v>
      </c>
      <c r="D242" s="211" t="s">
        <v>131</v>
      </c>
      <c r="E242" s="212" t="s">
        <v>272</v>
      </c>
      <c r="F242" s="213" t="s">
        <v>273</v>
      </c>
      <c r="G242" s="214" t="s">
        <v>91</v>
      </c>
      <c r="H242" s="215">
        <v>31.725999999999999</v>
      </c>
      <c r="I242" s="216">
        <v>159</v>
      </c>
      <c r="J242" s="216">
        <f>ROUND(I242*H242,2)</f>
        <v>5044.4300000000003</v>
      </c>
      <c r="K242" s="213" t="s">
        <v>135</v>
      </c>
      <c r="L242" s="38"/>
      <c r="M242" s="217" t="s">
        <v>1</v>
      </c>
      <c r="N242" s="218" t="s">
        <v>36</v>
      </c>
      <c r="O242" s="219">
        <v>0.32800000000000001</v>
      </c>
      <c r="P242" s="219">
        <f>O242*H242</f>
        <v>10.406128000000001</v>
      </c>
      <c r="Q242" s="219">
        <v>0</v>
      </c>
      <c r="R242" s="219">
        <f>Q242*H242</f>
        <v>0</v>
      </c>
      <c r="S242" s="219">
        <v>0</v>
      </c>
      <c r="T242" s="220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221" t="s">
        <v>136</v>
      </c>
      <c r="AT242" s="221" t="s">
        <v>131</v>
      </c>
      <c r="AU242" s="221" t="s">
        <v>81</v>
      </c>
      <c r="AY242" s="17" t="s">
        <v>129</v>
      </c>
      <c r="BE242" s="222">
        <f>IF(N242="základní",J242,0)</f>
        <v>5044.4300000000003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7" t="s">
        <v>79</v>
      </c>
      <c r="BK242" s="222">
        <f>ROUND(I242*H242,2)</f>
        <v>5044.4300000000003</v>
      </c>
      <c r="BL242" s="17" t="s">
        <v>136</v>
      </c>
      <c r="BM242" s="221" t="s">
        <v>274</v>
      </c>
    </row>
    <row r="243" s="2" customFormat="1">
      <c r="A243" s="32"/>
      <c r="B243" s="33"/>
      <c r="C243" s="34"/>
      <c r="D243" s="225" t="s">
        <v>275</v>
      </c>
      <c r="E243" s="34"/>
      <c r="F243" s="262" t="s">
        <v>276</v>
      </c>
      <c r="G243" s="34"/>
      <c r="H243" s="34"/>
      <c r="I243" s="34"/>
      <c r="J243" s="34"/>
      <c r="K243" s="34"/>
      <c r="L243" s="38"/>
      <c r="M243" s="263"/>
      <c r="N243" s="264"/>
      <c r="O243" s="84"/>
      <c r="P243" s="84"/>
      <c r="Q243" s="84"/>
      <c r="R243" s="84"/>
      <c r="S243" s="84"/>
      <c r="T243" s="85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7" t="s">
        <v>275</v>
      </c>
      <c r="AU243" s="17" t="s">
        <v>81</v>
      </c>
    </row>
    <row r="244" s="13" customFormat="1">
      <c r="A244" s="13"/>
      <c r="B244" s="223"/>
      <c r="C244" s="224"/>
      <c r="D244" s="225" t="s">
        <v>138</v>
      </c>
      <c r="E244" s="226" t="s">
        <v>1</v>
      </c>
      <c r="F244" s="227" t="s">
        <v>277</v>
      </c>
      <c r="G244" s="224"/>
      <c r="H244" s="226" t="s">
        <v>1</v>
      </c>
      <c r="I244" s="224"/>
      <c r="J244" s="224"/>
      <c r="K244" s="224"/>
      <c r="L244" s="228"/>
      <c r="M244" s="229"/>
      <c r="N244" s="230"/>
      <c r="O244" s="230"/>
      <c r="P244" s="230"/>
      <c r="Q244" s="230"/>
      <c r="R244" s="230"/>
      <c r="S244" s="230"/>
      <c r="T244" s="23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2" t="s">
        <v>138</v>
      </c>
      <c r="AU244" s="232" t="s">
        <v>81</v>
      </c>
      <c r="AV244" s="13" t="s">
        <v>79</v>
      </c>
      <c r="AW244" s="13" t="s">
        <v>28</v>
      </c>
      <c r="AX244" s="13" t="s">
        <v>71</v>
      </c>
      <c r="AY244" s="232" t="s">
        <v>129</v>
      </c>
    </row>
    <row r="245" s="14" customFormat="1">
      <c r="A245" s="14"/>
      <c r="B245" s="233"/>
      <c r="C245" s="234"/>
      <c r="D245" s="225" t="s">
        <v>138</v>
      </c>
      <c r="E245" s="235" t="s">
        <v>1</v>
      </c>
      <c r="F245" s="236" t="s">
        <v>278</v>
      </c>
      <c r="G245" s="234"/>
      <c r="H245" s="237">
        <v>59.645000000000003</v>
      </c>
      <c r="I245" s="234"/>
      <c r="J245" s="234"/>
      <c r="K245" s="234"/>
      <c r="L245" s="238"/>
      <c r="M245" s="239"/>
      <c r="N245" s="240"/>
      <c r="O245" s="240"/>
      <c r="P245" s="240"/>
      <c r="Q245" s="240"/>
      <c r="R245" s="240"/>
      <c r="S245" s="240"/>
      <c r="T245" s="24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2" t="s">
        <v>138</v>
      </c>
      <c r="AU245" s="242" t="s">
        <v>81</v>
      </c>
      <c r="AV245" s="14" t="s">
        <v>81</v>
      </c>
      <c r="AW245" s="14" t="s">
        <v>28</v>
      </c>
      <c r="AX245" s="14" t="s">
        <v>71</v>
      </c>
      <c r="AY245" s="242" t="s">
        <v>129</v>
      </c>
    </row>
    <row r="246" s="13" customFormat="1">
      <c r="A246" s="13"/>
      <c r="B246" s="223"/>
      <c r="C246" s="224"/>
      <c r="D246" s="225" t="s">
        <v>138</v>
      </c>
      <c r="E246" s="226" t="s">
        <v>1</v>
      </c>
      <c r="F246" s="227" t="s">
        <v>279</v>
      </c>
      <c r="G246" s="224"/>
      <c r="H246" s="226" t="s">
        <v>1</v>
      </c>
      <c r="I246" s="224"/>
      <c r="J246" s="224"/>
      <c r="K246" s="224"/>
      <c r="L246" s="228"/>
      <c r="M246" s="229"/>
      <c r="N246" s="230"/>
      <c r="O246" s="230"/>
      <c r="P246" s="230"/>
      <c r="Q246" s="230"/>
      <c r="R246" s="230"/>
      <c r="S246" s="230"/>
      <c r="T246" s="23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2" t="s">
        <v>138</v>
      </c>
      <c r="AU246" s="232" t="s">
        <v>81</v>
      </c>
      <c r="AV246" s="13" t="s">
        <v>79</v>
      </c>
      <c r="AW246" s="13" t="s">
        <v>28</v>
      </c>
      <c r="AX246" s="13" t="s">
        <v>71</v>
      </c>
      <c r="AY246" s="232" t="s">
        <v>129</v>
      </c>
    </row>
    <row r="247" s="14" customFormat="1">
      <c r="A247" s="14"/>
      <c r="B247" s="233"/>
      <c r="C247" s="234"/>
      <c r="D247" s="225" t="s">
        <v>138</v>
      </c>
      <c r="E247" s="235" t="s">
        <v>1</v>
      </c>
      <c r="F247" s="236" t="s">
        <v>280</v>
      </c>
      <c r="G247" s="234"/>
      <c r="H247" s="237">
        <v>-3</v>
      </c>
      <c r="I247" s="234"/>
      <c r="J247" s="234"/>
      <c r="K247" s="234"/>
      <c r="L247" s="238"/>
      <c r="M247" s="239"/>
      <c r="N247" s="240"/>
      <c r="O247" s="240"/>
      <c r="P247" s="240"/>
      <c r="Q247" s="240"/>
      <c r="R247" s="240"/>
      <c r="S247" s="240"/>
      <c r="T247" s="24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2" t="s">
        <v>138</v>
      </c>
      <c r="AU247" s="242" t="s">
        <v>81</v>
      </c>
      <c r="AV247" s="14" t="s">
        <v>81</v>
      </c>
      <c r="AW247" s="14" t="s">
        <v>28</v>
      </c>
      <c r="AX247" s="14" t="s">
        <v>71</v>
      </c>
      <c r="AY247" s="242" t="s">
        <v>129</v>
      </c>
    </row>
    <row r="248" s="13" customFormat="1">
      <c r="A248" s="13"/>
      <c r="B248" s="223"/>
      <c r="C248" s="224"/>
      <c r="D248" s="225" t="s">
        <v>138</v>
      </c>
      <c r="E248" s="226" t="s">
        <v>1</v>
      </c>
      <c r="F248" s="227" t="s">
        <v>281</v>
      </c>
      <c r="G248" s="224"/>
      <c r="H248" s="226" t="s">
        <v>1</v>
      </c>
      <c r="I248" s="224"/>
      <c r="J248" s="224"/>
      <c r="K248" s="224"/>
      <c r="L248" s="228"/>
      <c r="M248" s="229"/>
      <c r="N248" s="230"/>
      <c r="O248" s="230"/>
      <c r="P248" s="230"/>
      <c r="Q248" s="230"/>
      <c r="R248" s="230"/>
      <c r="S248" s="230"/>
      <c r="T248" s="23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2" t="s">
        <v>138</v>
      </c>
      <c r="AU248" s="232" t="s">
        <v>81</v>
      </c>
      <c r="AV248" s="13" t="s">
        <v>79</v>
      </c>
      <c r="AW248" s="13" t="s">
        <v>28</v>
      </c>
      <c r="AX248" s="13" t="s">
        <v>71</v>
      </c>
      <c r="AY248" s="232" t="s">
        <v>129</v>
      </c>
    </row>
    <row r="249" s="14" customFormat="1">
      <c r="A249" s="14"/>
      <c r="B249" s="233"/>
      <c r="C249" s="234"/>
      <c r="D249" s="225" t="s">
        <v>138</v>
      </c>
      <c r="E249" s="235" t="s">
        <v>1</v>
      </c>
      <c r="F249" s="236" t="s">
        <v>282</v>
      </c>
      <c r="G249" s="234"/>
      <c r="H249" s="237">
        <v>-18</v>
      </c>
      <c r="I249" s="234"/>
      <c r="J249" s="234"/>
      <c r="K249" s="234"/>
      <c r="L249" s="238"/>
      <c r="M249" s="239"/>
      <c r="N249" s="240"/>
      <c r="O249" s="240"/>
      <c r="P249" s="240"/>
      <c r="Q249" s="240"/>
      <c r="R249" s="240"/>
      <c r="S249" s="240"/>
      <c r="T249" s="24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2" t="s">
        <v>138</v>
      </c>
      <c r="AU249" s="242" t="s">
        <v>81</v>
      </c>
      <c r="AV249" s="14" t="s">
        <v>81</v>
      </c>
      <c r="AW249" s="14" t="s">
        <v>28</v>
      </c>
      <c r="AX249" s="14" t="s">
        <v>71</v>
      </c>
      <c r="AY249" s="242" t="s">
        <v>129</v>
      </c>
    </row>
    <row r="250" s="13" customFormat="1">
      <c r="A250" s="13"/>
      <c r="B250" s="223"/>
      <c r="C250" s="224"/>
      <c r="D250" s="225" t="s">
        <v>138</v>
      </c>
      <c r="E250" s="226" t="s">
        <v>1</v>
      </c>
      <c r="F250" s="227" t="s">
        <v>283</v>
      </c>
      <c r="G250" s="224"/>
      <c r="H250" s="226" t="s">
        <v>1</v>
      </c>
      <c r="I250" s="224"/>
      <c r="J250" s="224"/>
      <c r="K250" s="224"/>
      <c r="L250" s="228"/>
      <c r="M250" s="229"/>
      <c r="N250" s="230"/>
      <c r="O250" s="230"/>
      <c r="P250" s="230"/>
      <c r="Q250" s="230"/>
      <c r="R250" s="230"/>
      <c r="S250" s="230"/>
      <c r="T250" s="23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2" t="s">
        <v>138</v>
      </c>
      <c r="AU250" s="232" t="s">
        <v>81</v>
      </c>
      <c r="AV250" s="13" t="s">
        <v>79</v>
      </c>
      <c r="AW250" s="13" t="s">
        <v>28</v>
      </c>
      <c r="AX250" s="13" t="s">
        <v>71</v>
      </c>
      <c r="AY250" s="232" t="s">
        <v>129</v>
      </c>
    </row>
    <row r="251" s="13" customFormat="1">
      <c r="A251" s="13"/>
      <c r="B251" s="223"/>
      <c r="C251" s="224"/>
      <c r="D251" s="225" t="s">
        <v>138</v>
      </c>
      <c r="E251" s="226" t="s">
        <v>1</v>
      </c>
      <c r="F251" s="227" t="s">
        <v>162</v>
      </c>
      <c r="G251" s="224"/>
      <c r="H251" s="226" t="s">
        <v>1</v>
      </c>
      <c r="I251" s="224"/>
      <c r="J251" s="224"/>
      <c r="K251" s="224"/>
      <c r="L251" s="228"/>
      <c r="M251" s="229"/>
      <c r="N251" s="230"/>
      <c r="O251" s="230"/>
      <c r="P251" s="230"/>
      <c r="Q251" s="230"/>
      <c r="R251" s="230"/>
      <c r="S251" s="230"/>
      <c r="T251" s="23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2" t="s">
        <v>138</v>
      </c>
      <c r="AU251" s="232" t="s">
        <v>81</v>
      </c>
      <c r="AV251" s="13" t="s">
        <v>79</v>
      </c>
      <c r="AW251" s="13" t="s">
        <v>28</v>
      </c>
      <c r="AX251" s="13" t="s">
        <v>71</v>
      </c>
      <c r="AY251" s="232" t="s">
        <v>129</v>
      </c>
    </row>
    <row r="252" s="14" customFormat="1">
      <c r="A252" s="14"/>
      <c r="B252" s="233"/>
      <c r="C252" s="234"/>
      <c r="D252" s="225" t="s">
        <v>138</v>
      </c>
      <c r="E252" s="235" t="s">
        <v>1</v>
      </c>
      <c r="F252" s="236" t="s">
        <v>284</v>
      </c>
      <c r="G252" s="234"/>
      <c r="H252" s="237">
        <v>-1.504</v>
      </c>
      <c r="I252" s="234"/>
      <c r="J252" s="234"/>
      <c r="K252" s="234"/>
      <c r="L252" s="238"/>
      <c r="M252" s="239"/>
      <c r="N252" s="240"/>
      <c r="O252" s="240"/>
      <c r="P252" s="240"/>
      <c r="Q252" s="240"/>
      <c r="R252" s="240"/>
      <c r="S252" s="240"/>
      <c r="T252" s="24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2" t="s">
        <v>138</v>
      </c>
      <c r="AU252" s="242" t="s">
        <v>81</v>
      </c>
      <c r="AV252" s="14" t="s">
        <v>81</v>
      </c>
      <c r="AW252" s="14" t="s">
        <v>28</v>
      </c>
      <c r="AX252" s="14" t="s">
        <v>71</v>
      </c>
      <c r="AY252" s="242" t="s">
        <v>129</v>
      </c>
    </row>
    <row r="253" s="13" customFormat="1">
      <c r="A253" s="13"/>
      <c r="B253" s="223"/>
      <c r="C253" s="224"/>
      <c r="D253" s="225" t="s">
        <v>138</v>
      </c>
      <c r="E253" s="226" t="s">
        <v>1</v>
      </c>
      <c r="F253" s="227" t="s">
        <v>164</v>
      </c>
      <c r="G253" s="224"/>
      <c r="H253" s="226" t="s">
        <v>1</v>
      </c>
      <c r="I253" s="224"/>
      <c r="J253" s="224"/>
      <c r="K253" s="224"/>
      <c r="L253" s="228"/>
      <c r="M253" s="229"/>
      <c r="N253" s="230"/>
      <c r="O253" s="230"/>
      <c r="P253" s="230"/>
      <c r="Q253" s="230"/>
      <c r="R253" s="230"/>
      <c r="S253" s="230"/>
      <c r="T253" s="23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2" t="s">
        <v>138</v>
      </c>
      <c r="AU253" s="232" t="s">
        <v>81</v>
      </c>
      <c r="AV253" s="13" t="s">
        <v>79</v>
      </c>
      <c r="AW253" s="13" t="s">
        <v>28</v>
      </c>
      <c r="AX253" s="13" t="s">
        <v>71</v>
      </c>
      <c r="AY253" s="232" t="s">
        <v>129</v>
      </c>
    </row>
    <row r="254" s="14" customFormat="1">
      <c r="A254" s="14"/>
      <c r="B254" s="233"/>
      <c r="C254" s="234"/>
      <c r="D254" s="225" t="s">
        <v>138</v>
      </c>
      <c r="E254" s="235" t="s">
        <v>1</v>
      </c>
      <c r="F254" s="236" t="s">
        <v>285</v>
      </c>
      <c r="G254" s="234"/>
      <c r="H254" s="237">
        <v>-3.2120000000000002</v>
      </c>
      <c r="I254" s="234"/>
      <c r="J254" s="234"/>
      <c r="K254" s="234"/>
      <c r="L254" s="238"/>
      <c r="M254" s="239"/>
      <c r="N254" s="240"/>
      <c r="O254" s="240"/>
      <c r="P254" s="240"/>
      <c r="Q254" s="240"/>
      <c r="R254" s="240"/>
      <c r="S254" s="240"/>
      <c r="T254" s="24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2" t="s">
        <v>138</v>
      </c>
      <c r="AU254" s="242" t="s">
        <v>81</v>
      </c>
      <c r="AV254" s="14" t="s">
        <v>81</v>
      </c>
      <c r="AW254" s="14" t="s">
        <v>28</v>
      </c>
      <c r="AX254" s="14" t="s">
        <v>71</v>
      </c>
      <c r="AY254" s="242" t="s">
        <v>129</v>
      </c>
    </row>
    <row r="255" s="13" customFormat="1">
      <c r="A255" s="13"/>
      <c r="B255" s="223"/>
      <c r="C255" s="224"/>
      <c r="D255" s="225" t="s">
        <v>138</v>
      </c>
      <c r="E255" s="226" t="s">
        <v>1</v>
      </c>
      <c r="F255" s="227" t="s">
        <v>165</v>
      </c>
      <c r="G255" s="224"/>
      <c r="H255" s="226" t="s">
        <v>1</v>
      </c>
      <c r="I255" s="224"/>
      <c r="J255" s="224"/>
      <c r="K255" s="224"/>
      <c r="L255" s="228"/>
      <c r="M255" s="229"/>
      <c r="N255" s="230"/>
      <c r="O255" s="230"/>
      <c r="P255" s="230"/>
      <c r="Q255" s="230"/>
      <c r="R255" s="230"/>
      <c r="S255" s="230"/>
      <c r="T255" s="23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2" t="s">
        <v>138</v>
      </c>
      <c r="AU255" s="232" t="s">
        <v>81</v>
      </c>
      <c r="AV255" s="13" t="s">
        <v>79</v>
      </c>
      <c r="AW255" s="13" t="s">
        <v>28</v>
      </c>
      <c r="AX255" s="13" t="s">
        <v>71</v>
      </c>
      <c r="AY255" s="232" t="s">
        <v>129</v>
      </c>
    </row>
    <row r="256" s="14" customFormat="1">
      <c r="A256" s="14"/>
      <c r="B256" s="233"/>
      <c r="C256" s="234"/>
      <c r="D256" s="225" t="s">
        <v>138</v>
      </c>
      <c r="E256" s="235" t="s">
        <v>1</v>
      </c>
      <c r="F256" s="236" t="s">
        <v>286</v>
      </c>
      <c r="G256" s="234"/>
      <c r="H256" s="237">
        <v>-0.59699999999999998</v>
      </c>
      <c r="I256" s="234"/>
      <c r="J256" s="234"/>
      <c r="K256" s="234"/>
      <c r="L256" s="238"/>
      <c r="M256" s="239"/>
      <c r="N256" s="240"/>
      <c r="O256" s="240"/>
      <c r="P256" s="240"/>
      <c r="Q256" s="240"/>
      <c r="R256" s="240"/>
      <c r="S256" s="240"/>
      <c r="T256" s="24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2" t="s">
        <v>138</v>
      </c>
      <c r="AU256" s="242" t="s">
        <v>81</v>
      </c>
      <c r="AV256" s="14" t="s">
        <v>81</v>
      </c>
      <c r="AW256" s="14" t="s">
        <v>28</v>
      </c>
      <c r="AX256" s="14" t="s">
        <v>71</v>
      </c>
      <c r="AY256" s="242" t="s">
        <v>129</v>
      </c>
    </row>
    <row r="257" s="13" customFormat="1">
      <c r="A257" s="13"/>
      <c r="B257" s="223"/>
      <c r="C257" s="224"/>
      <c r="D257" s="225" t="s">
        <v>138</v>
      </c>
      <c r="E257" s="226" t="s">
        <v>1</v>
      </c>
      <c r="F257" s="227" t="s">
        <v>167</v>
      </c>
      <c r="G257" s="224"/>
      <c r="H257" s="226" t="s">
        <v>1</v>
      </c>
      <c r="I257" s="224"/>
      <c r="J257" s="224"/>
      <c r="K257" s="224"/>
      <c r="L257" s="228"/>
      <c r="M257" s="229"/>
      <c r="N257" s="230"/>
      <c r="O257" s="230"/>
      <c r="P257" s="230"/>
      <c r="Q257" s="230"/>
      <c r="R257" s="230"/>
      <c r="S257" s="230"/>
      <c r="T257" s="23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2" t="s">
        <v>138</v>
      </c>
      <c r="AU257" s="232" t="s">
        <v>81</v>
      </c>
      <c r="AV257" s="13" t="s">
        <v>79</v>
      </c>
      <c r="AW257" s="13" t="s">
        <v>28</v>
      </c>
      <c r="AX257" s="13" t="s">
        <v>71</v>
      </c>
      <c r="AY257" s="232" t="s">
        <v>129</v>
      </c>
    </row>
    <row r="258" s="14" customFormat="1">
      <c r="A258" s="14"/>
      <c r="B258" s="233"/>
      <c r="C258" s="234"/>
      <c r="D258" s="225" t="s">
        <v>138</v>
      </c>
      <c r="E258" s="235" t="s">
        <v>1</v>
      </c>
      <c r="F258" s="236" t="s">
        <v>287</v>
      </c>
      <c r="G258" s="234"/>
      <c r="H258" s="237">
        <v>-1.6060000000000001</v>
      </c>
      <c r="I258" s="234"/>
      <c r="J258" s="234"/>
      <c r="K258" s="234"/>
      <c r="L258" s="238"/>
      <c r="M258" s="239"/>
      <c r="N258" s="240"/>
      <c r="O258" s="240"/>
      <c r="P258" s="240"/>
      <c r="Q258" s="240"/>
      <c r="R258" s="240"/>
      <c r="S258" s="240"/>
      <c r="T258" s="24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2" t="s">
        <v>138</v>
      </c>
      <c r="AU258" s="242" t="s">
        <v>81</v>
      </c>
      <c r="AV258" s="14" t="s">
        <v>81</v>
      </c>
      <c r="AW258" s="14" t="s">
        <v>28</v>
      </c>
      <c r="AX258" s="14" t="s">
        <v>71</v>
      </c>
      <c r="AY258" s="242" t="s">
        <v>129</v>
      </c>
    </row>
    <row r="259" s="15" customFormat="1">
      <c r="A259" s="15"/>
      <c r="B259" s="243"/>
      <c r="C259" s="244"/>
      <c r="D259" s="225" t="s">
        <v>138</v>
      </c>
      <c r="E259" s="245" t="s">
        <v>97</v>
      </c>
      <c r="F259" s="246" t="s">
        <v>146</v>
      </c>
      <c r="G259" s="244"/>
      <c r="H259" s="247">
        <v>31.725999999999999</v>
      </c>
      <c r="I259" s="244"/>
      <c r="J259" s="244"/>
      <c r="K259" s="244"/>
      <c r="L259" s="248"/>
      <c r="M259" s="249"/>
      <c r="N259" s="250"/>
      <c r="O259" s="250"/>
      <c r="P259" s="250"/>
      <c r="Q259" s="250"/>
      <c r="R259" s="250"/>
      <c r="S259" s="250"/>
      <c r="T259" s="251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2" t="s">
        <v>138</v>
      </c>
      <c r="AU259" s="252" t="s">
        <v>81</v>
      </c>
      <c r="AV259" s="15" t="s">
        <v>136</v>
      </c>
      <c r="AW259" s="15" t="s">
        <v>28</v>
      </c>
      <c r="AX259" s="15" t="s">
        <v>79</v>
      </c>
      <c r="AY259" s="252" t="s">
        <v>129</v>
      </c>
    </row>
    <row r="260" s="2" customFormat="1" ht="24.15" customHeight="1">
      <c r="A260" s="32"/>
      <c r="B260" s="33"/>
      <c r="C260" s="211" t="s">
        <v>7</v>
      </c>
      <c r="D260" s="211" t="s">
        <v>131</v>
      </c>
      <c r="E260" s="212" t="s">
        <v>288</v>
      </c>
      <c r="F260" s="213" t="s">
        <v>289</v>
      </c>
      <c r="G260" s="214" t="s">
        <v>134</v>
      </c>
      <c r="H260" s="215">
        <v>14</v>
      </c>
      <c r="I260" s="216">
        <v>91.700000000000003</v>
      </c>
      <c r="J260" s="216">
        <f>ROUND(I260*H260,2)</f>
        <v>1283.8</v>
      </c>
      <c r="K260" s="213" t="s">
        <v>135</v>
      </c>
      <c r="L260" s="38"/>
      <c r="M260" s="217" t="s">
        <v>1</v>
      </c>
      <c r="N260" s="218" t="s">
        <v>36</v>
      </c>
      <c r="O260" s="219">
        <v>0.114</v>
      </c>
      <c r="P260" s="219">
        <f>O260*H260</f>
        <v>1.5960000000000001</v>
      </c>
      <c r="Q260" s="219">
        <v>0</v>
      </c>
      <c r="R260" s="219">
        <f>Q260*H260</f>
        <v>0</v>
      </c>
      <c r="S260" s="219">
        <v>0</v>
      </c>
      <c r="T260" s="220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221" t="s">
        <v>136</v>
      </c>
      <c r="AT260" s="221" t="s">
        <v>131</v>
      </c>
      <c r="AU260" s="221" t="s">
        <v>81</v>
      </c>
      <c r="AY260" s="17" t="s">
        <v>129</v>
      </c>
      <c r="BE260" s="222">
        <f>IF(N260="základní",J260,0)</f>
        <v>1283.8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7" t="s">
        <v>79</v>
      </c>
      <c r="BK260" s="222">
        <f>ROUND(I260*H260,2)</f>
        <v>1283.8</v>
      </c>
      <c r="BL260" s="17" t="s">
        <v>136</v>
      </c>
      <c r="BM260" s="221" t="s">
        <v>290</v>
      </c>
    </row>
    <row r="261" s="2" customFormat="1" ht="24.15" customHeight="1">
      <c r="A261" s="32"/>
      <c r="B261" s="33"/>
      <c r="C261" s="211" t="s">
        <v>291</v>
      </c>
      <c r="D261" s="211" t="s">
        <v>131</v>
      </c>
      <c r="E261" s="212" t="s">
        <v>292</v>
      </c>
      <c r="F261" s="213" t="s">
        <v>293</v>
      </c>
      <c r="G261" s="214" t="s">
        <v>134</v>
      </c>
      <c r="H261" s="215">
        <v>14</v>
      </c>
      <c r="I261" s="216">
        <v>6.9800000000000004</v>
      </c>
      <c r="J261" s="216">
        <f>ROUND(I261*H261,2)</f>
        <v>97.719999999999999</v>
      </c>
      <c r="K261" s="213" t="s">
        <v>135</v>
      </c>
      <c r="L261" s="38"/>
      <c r="M261" s="217" t="s">
        <v>1</v>
      </c>
      <c r="N261" s="218" t="s">
        <v>36</v>
      </c>
      <c r="O261" s="219">
        <v>0.0070000000000000001</v>
      </c>
      <c r="P261" s="219">
        <f>O261*H261</f>
        <v>0.098000000000000004</v>
      </c>
      <c r="Q261" s="219">
        <v>0</v>
      </c>
      <c r="R261" s="219">
        <f>Q261*H261</f>
        <v>0</v>
      </c>
      <c r="S261" s="219">
        <v>0</v>
      </c>
      <c r="T261" s="220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221" t="s">
        <v>136</v>
      </c>
      <c r="AT261" s="221" t="s">
        <v>131</v>
      </c>
      <c r="AU261" s="221" t="s">
        <v>81</v>
      </c>
      <c r="AY261" s="17" t="s">
        <v>129</v>
      </c>
      <c r="BE261" s="222">
        <f>IF(N261="základní",J261,0)</f>
        <v>97.719999999999999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7" t="s">
        <v>79</v>
      </c>
      <c r="BK261" s="222">
        <f>ROUND(I261*H261,2)</f>
        <v>97.719999999999999</v>
      </c>
      <c r="BL261" s="17" t="s">
        <v>136</v>
      </c>
      <c r="BM261" s="221" t="s">
        <v>294</v>
      </c>
    </row>
    <row r="262" s="2" customFormat="1" ht="16.5" customHeight="1">
      <c r="A262" s="32"/>
      <c r="B262" s="33"/>
      <c r="C262" s="253" t="s">
        <v>295</v>
      </c>
      <c r="D262" s="253" t="s">
        <v>255</v>
      </c>
      <c r="E262" s="254" t="s">
        <v>296</v>
      </c>
      <c r="F262" s="255" t="s">
        <v>297</v>
      </c>
      <c r="G262" s="256" t="s">
        <v>298</v>
      </c>
      <c r="H262" s="257">
        <v>0.28000000000000003</v>
      </c>
      <c r="I262" s="258">
        <v>110</v>
      </c>
      <c r="J262" s="258">
        <f>ROUND(I262*H262,2)</f>
        <v>30.800000000000001</v>
      </c>
      <c r="K262" s="255" t="s">
        <v>135</v>
      </c>
      <c r="L262" s="259"/>
      <c r="M262" s="260" t="s">
        <v>1</v>
      </c>
      <c r="N262" s="261" t="s">
        <v>36</v>
      </c>
      <c r="O262" s="219">
        <v>0</v>
      </c>
      <c r="P262" s="219">
        <f>O262*H262</f>
        <v>0</v>
      </c>
      <c r="Q262" s="219">
        <v>0.001</v>
      </c>
      <c r="R262" s="219">
        <f>Q262*H262</f>
        <v>0.00028000000000000003</v>
      </c>
      <c r="S262" s="219">
        <v>0</v>
      </c>
      <c r="T262" s="220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221" t="s">
        <v>196</v>
      </c>
      <c r="AT262" s="221" t="s">
        <v>255</v>
      </c>
      <c r="AU262" s="221" t="s">
        <v>81</v>
      </c>
      <c r="AY262" s="17" t="s">
        <v>129</v>
      </c>
      <c r="BE262" s="222">
        <f>IF(N262="základní",J262,0)</f>
        <v>30.800000000000001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7" t="s">
        <v>79</v>
      </c>
      <c r="BK262" s="222">
        <f>ROUND(I262*H262,2)</f>
        <v>30.800000000000001</v>
      </c>
      <c r="BL262" s="17" t="s">
        <v>136</v>
      </c>
      <c r="BM262" s="221" t="s">
        <v>299</v>
      </c>
    </row>
    <row r="263" s="14" customFormat="1">
      <c r="A263" s="14"/>
      <c r="B263" s="233"/>
      <c r="C263" s="234"/>
      <c r="D263" s="225" t="s">
        <v>138</v>
      </c>
      <c r="E263" s="234"/>
      <c r="F263" s="236" t="s">
        <v>300</v>
      </c>
      <c r="G263" s="234"/>
      <c r="H263" s="237">
        <v>0.28000000000000003</v>
      </c>
      <c r="I263" s="234"/>
      <c r="J263" s="234"/>
      <c r="K263" s="234"/>
      <c r="L263" s="238"/>
      <c r="M263" s="239"/>
      <c r="N263" s="240"/>
      <c r="O263" s="240"/>
      <c r="P263" s="240"/>
      <c r="Q263" s="240"/>
      <c r="R263" s="240"/>
      <c r="S263" s="240"/>
      <c r="T263" s="24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2" t="s">
        <v>138</v>
      </c>
      <c r="AU263" s="242" t="s">
        <v>81</v>
      </c>
      <c r="AV263" s="14" t="s">
        <v>81</v>
      </c>
      <c r="AW263" s="14" t="s">
        <v>4</v>
      </c>
      <c r="AX263" s="14" t="s">
        <v>79</v>
      </c>
      <c r="AY263" s="242" t="s">
        <v>129</v>
      </c>
    </row>
    <row r="264" s="12" customFormat="1" ht="22.8" customHeight="1">
      <c r="A264" s="12"/>
      <c r="B264" s="196"/>
      <c r="C264" s="197"/>
      <c r="D264" s="198" t="s">
        <v>70</v>
      </c>
      <c r="E264" s="209" t="s">
        <v>158</v>
      </c>
      <c r="F264" s="209" t="s">
        <v>301</v>
      </c>
      <c r="G264" s="197"/>
      <c r="H264" s="197"/>
      <c r="I264" s="197"/>
      <c r="J264" s="210">
        <f>BK264</f>
        <v>3495</v>
      </c>
      <c r="K264" s="197"/>
      <c r="L264" s="201"/>
      <c r="M264" s="202"/>
      <c r="N264" s="203"/>
      <c r="O264" s="203"/>
      <c r="P264" s="204">
        <f>P265</f>
        <v>5.8507499999999997</v>
      </c>
      <c r="Q264" s="203"/>
      <c r="R264" s="204">
        <f>R265</f>
        <v>0</v>
      </c>
      <c r="S264" s="203"/>
      <c r="T264" s="205">
        <f>T265</f>
        <v>1.6500000000000001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6" t="s">
        <v>79</v>
      </c>
      <c r="AT264" s="207" t="s">
        <v>70</v>
      </c>
      <c r="AU264" s="207" t="s">
        <v>79</v>
      </c>
      <c r="AY264" s="206" t="s">
        <v>129</v>
      </c>
      <c r="BK264" s="208">
        <f>BK265</f>
        <v>3495</v>
      </c>
    </row>
    <row r="265" s="2" customFormat="1" ht="16.5" customHeight="1">
      <c r="A265" s="32"/>
      <c r="B265" s="33"/>
      <c r="C265" s="211" t="s">
        <v>302</v>
      </c>
      <c r="D265" s="211" t="s">
        <v>131</v>
      </c>
      <c r="E265" s="212" t="s">
        <v>303</v>
      </c>
      <c r="F265" s="213" t="s">
        <v>304</v>
      </c>
      <c r="G265" s="214" t="s">
        <v>91</v>
      </c>
      <c r="H265" s="215">
        <v>0.75</v>
      </c>
      <c r="I265" s="216">
        <v>4660</v>
      </c>
      <c r="J265" s="216">
        <f>ROUND(I265*H265,2)</f>
        <v>3495</v>
      </c>
      <c r="K265" s="213" t="s">
        <v>1</v>
      </c>
      <c r="L265" s="38"/>
      <c r="M265" s="217" t="s">
        <v>1</v>
      </c>
      <c r="N265" s="218" t="s">
        <v>36</v>
      </c>
      <c r="O265" s="219">
        <v>7.8010000000000002</v>
      </c>
      <c r="P265" s="219">
        <f>O265*H265</f>
        <v>5.8507499999999997</v>
      </c>
      <c r="Q265" s="219">
        <v>0</v>
      </c>
      <c r="R265" s="219">
        <f>Q265*H265</f>
        <v>0</v>
      </c>
      <c r="S265" s="219">
        <v>2.2000000000000002</v>
      </c>
      <c r="T265" s="220">
        <f>S265*H265</f>
        <v>1.6500000000000001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221" t="s">
        <v>136</v>
      </c>
      <c r="AT265" s="221" t="s">
        <v>131</v>
      </c>
      <c r="AU265" s="221" t="s">
        <v>81</v>
      </c>
      <c r="AY265" s="17" t="s">
        <v>129</v>
      </c>
      <c r="BE265" s="222">
        <f>IF(N265="základní",J265,0)</f>
        <v>3495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7" t="s">
        <v>79</v>
      </c>
      <c r="BK265" s="222">
        <f>ROUND(I265*H265,2)</f>
        <v>3495</v>
      </c>
      <c r="BL265" s="17" t="s">
        <v>136</v>
      </c>
      <c r="BM265" s="221" t="s">
        <v>305</v>
      </c>
    </row>
    <row r="266" s="12" customFormat="1" ht="22.8" customHeight="1">
      <c r="A266" s="12"/>
      <c r="B266" s="196"/>
      <c r="C266" s="197"/>
      <c r="D266" s="198" t="s">
        <v>70</v>
      </c>
      <c r="E266" s="209" t="s">
        <v>136</v>
      </c>
      <c r="F266" s="209" t="s">
        <v>306</v>
      </c>
      <c r="G266" s="197"/>
      <c r="H266" s="197"/>
      <c r="I266" s="197"/>
      <c r="J266" s="210">
        <f>BK266</f>
        <v>11113.459999999999</v>
      </c>
      <c r="K266" s="197"/>
      <c r="L266" s="201"/>
      <c r="M266" s="202"/>
      <c r="N266" s="203"/>
      <c r="O266" s="203"/>
      <c r="P266" s="204">
        <f>SUM(P267:P280)</f>
        <v>6.7205899999999996</v>
      </c>
      <c r="Q266" s="203"/>
      <c r="R266" s="204">
        <f>SUM(R267:R280)</f>
        <v>0.19179999999999997</v>
      </c>
      <c r="S266" s="203"/>
      <c r="T266" s="205">
        <f>SUM(T267:T280)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6" t="s">
        <v>79</v>
      </c>
      <c r="AT266" s="207" t="s">
        <v>70</v>
      </c>
      <c r="AU266" s="207" t="s">
        <v>79</v>
      </c>
      <c r="AY266" s="206" t="s">
        <v>129</v>
      </c>
      <c r="BK266" s="208">
        <f>SUM(BK267:BK280)</f>
        <v>11113.459999999999</v>
      </c>
    </row>
    <row r="267" s="2" customFormat="1" ht="16.5" customHeight="1">
      <c r="A267" s="32"/>
      <c r="B267" s="33"/>
      <c r="C267" s="211" t="s">
        <v>307</v>
      </c>
      <c r="D267" s="211" t="s">
        <v>131</v>
      </c>
      <c r="E267" s="212" t="s">
        <v>308</v>
      </c>
      <c r="F267" s="213" t="s">
        <v>309</v>
      </c>
      <c r="G267" s="214" t="s">
        <v>91</v>
      </c>
      <c r="H267" s="215">
        <v>3</v>
      </c>
      <c r="I267" s="216">
        <v>1290</v>
      </c>
      <c r="J267" s="216">
        <f>ROUND(I267*H267,2)</f>
        <v>3870</v>
      </c>
      <c r="K267" s="213" t="s">
        <v>135</v>
      </c>
      <c r="L267" s="38"/>
      <c r="M267" s="217" t="s">
        <v>1</v>
      </c>
      <c r="N267" s="218" t="s">
        <v>36</v>
      </c>
      <c r="O267" s="219">
        <v>1.317</v>
      </c>
      <c r="P267" s="219">
        <f>O267*H267</f>
        <v>3.9509999999999996</v>
      </c>
      <c r="Q267" s="219">
        <v>0</v>
      </c>
      <c r="R267" s="219">
        <f>Q267*H267</f>
        <v>0</v>
      </c>
      <c r="S267" s="219">
        <v>0</v>
      </c>
      <c r="T267" s="220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221" t="s">
        <v>136</v>
      </c>
      <c r="AT267" s="221" t="s">
        <v>131</v>
      </c>
      <c r="AU267" s="221" t="s">
        <v>81</v>
      </c>
      <c r="AY267" s="17" t="s">
        <v>129</v>
      </c>
      <c r="BE267" s="222">
        <f>IF(N267="základní",J267,0)</f>
        <v>3870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7" t="s">
        <v>79</v>
      </c>
      <c r="BK267" s="222">
        <f>ROUND(I267*H267,2)</f>
        <v>3870</v>
      </c>
      <c r="BL267" s="17" t="s">
        <v>136</v>
      </c>
      <c r="BM267" s="221" t="s">
        <v>310</v>
      </c>
    </row>
    <row r="268" s="14" customFormat="1">
      <c r="A268" s="14"/>
      <c r="B268" s="233"/>
      <c r="C268" s="234"/>
      <c r="D268" s="225" t="s">
        <v>138</v>
      </c>
      <c r="E268" s="235" t="s">
        <v>1</v>
      </c>
      <c r="F268" s="236" t="s">
        <v>311</v>
      </c>
      <c r="G268" s="234"/>
      <c r="H268" s="237">
        <v>3</v>
      </c>
      <c r="I268" s="234"/>
      <c r="J268" s="234"/>
      <c r="K268" s="234"/>
      <c r="L268" s="238"/>
      <c r="M268" s="239"/>
      <c r="N268" s="240"/>
      <c r="O268" s="240"/>
      <c r="P268" s="240"/>
      <c r="Q268" s="240"/>
      <c r="R268" s="240"/>
      <c r="S268" s="240"/>
      <c r="T268" s="24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2" t="s">
        <v>138</v>
      </c>
      <c r="AU268" s="242" t="s">
        <v>81</v>
      </c>
      <c r="AV268" s="14" t="s">
        <v>81</v>
      </c>
      <c r="AW268" s="14" t="s">
        <v>28</v>
      </c>
      <c r="AX268" s="14" t="s">
        <v>79</v>
      </c>
      <c r="AY268" s="242" t="s">
        <v>129</v>
      </c>
    </row>
    <row r="269" s="2" customFormat="1" ht="24.15" customHeight="1">
      <c r="A269" s="32"/>
      <c r="B269" s="33"/>
      <c r="C269" s="253" t="s">
        <v>312</v>
      </c>
      <c r="D269" s="253" t="s">
        <v>255</v>
      </c>
      <c r="E269" s="254" t="s">
        <v>313</v>
      </c>
      <c r="F269" s="255" t="s">
        <v>314</v>
      </c>
      <c r="G269" s="256" t="s">
        <v>315</v>
      </c>
      <c r="H269" s="257">
        <v>1</v>
      </c>
      <c r="I269" s="258">
        <v>331</v>
      </c>
      <c r="J269" s="258">
        <f>ROUND(I269*H269,2)</f>
        <v>331</v>
      </c>
      <c r="K269" s="255" t="s">
        <v>135</v>
      </c>
      <c r="L269" s="259"/>
      <c r="M269" s="260" t="s">
        <v>1</v>
      </c>
      <c r="N269" s="261" t="s">
        <v>36</v>
      </c>
      <c r="O269" s="219">
        <v>0</v>
      </c>
      <c r="P269" s="219">
        <f>O269*H269</f>
        <v>0</v>
      </c>
      <c r="Q269" s="219">
        <v>0.040000000000000001</v>
      </c>
      <c r="R269" s="219">
        <f>Q269*H269</f>
        <v>0.040000000000000001</v>
      </c>
      <c r="S269" s="219">
        <v>0</v>
      </c>
      <c r="T269" s="220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221" t="s">
        <v>196</v>
      </c>
      <c r="AT269" s="221" t="s">
        <v>255</v>
      </c>
      <c r="AU269" s="221" t="s">
        <v>81</v>
      </c>
      <c r="AY269" s="17" t="s">
        <v>129</v>
      </c>
      <c r="BE269" s="222">
        <f>IF(N269="základní",J269,0)</f>
        <v>331</v>
      </c>
      <c r="BF269" s="222">
        <f>IF(N269="snížená",J269,0)</f>
        <v>0</v>
      </c>
      <c r="BG269" s="222">
        <f>IF(N269="zákl. přenesená",J269,0)</f>
        <v>0</v>
      </c>
      <c r="BH269" s="222">
        <f>IF(N269="sníž. přenesená",J269,0)</f>
        <v>0</v>
      </c>
      <c r="BI269" s="222">
        <f>IF(N269="nulová",J269,0)</f>
        <v>0</v>
      </c>
      <c r="BJ269" s="17" t="s">
        <v>79</v>
      </c>
      <c r="BK269" s="222">
        <f>ROUND(I269*H269,2)</f>
        <v>331</v>
      </c>
      <c r="BL269" s="17" t="s">
        <v>136</v>
      </c>
      <c r="BM269" s="221" t="s">
        <v>316</v>
      </c>
    </row>
    <row r="270" s="2" customFormat="1" ht="24.15" customHeight="1">
      <c r="A270" s="32"/>
      <c r="B270" s="33"/>
      <c r="C270" s="253" t="s">
        <v>317</v>
      </c>
      <c r="D270" s="253" t="s">
        <v>255</v>
      </c>
      <c r="E270" s="254" t="s">
        <v>318</v>
      </c>
      <c r="F270" s="255" t="s">
        <v>319</v>
      </c>
      <c r="G270" s="256" t="s">
        <v>315</v>
      </c>
      <c r="H270" s="257">
        <v>1</v>
      </c>
      <c r="I270" s="258">
        <v>363</v>
      </c>
      <c r="J270" s="258">
        <f>ROUND(I270*H270,2)</f>
        <v>363</v>
      </c>
      <c r="K270" s="255" t="s">
        <v>135</v>
      </c>
      <c r="L270" s="259"/>
      <c r="M270" s="260" t="s">
        <v>1</v>
      </c>
      <c r="N270" s="261" t="s">
        <v>36</v>
      </c>
      <c r="O270" s="219">
        <v>0</v>
      </c>
      <c r="P270" s="219">
        <f>O270*H270</f>
        <v>0</v>
      </c>
      <c r="Q270" s="219">
        <v>0.050999999999999997</v>
      </c>
      <c r="R270" s="219">
        <f>Q270*H270</f>
        <v>0.050999999999999997</v>
      </c>
      <c r="S270" s="219">
        <v>0</v>
      </c>
      <c r="T270" s="220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221" t="s">
        <v>196</v>
      </c>
      <c r="AT270" s="221" t="s">
        <v>255</v>
      </c>
      <c r="AU270" s="221" t="s">
        <v>81</v>
      </c>
      <c r="AY270" s="17" t="s">
        <v>129</v>
      </c>
      <c r="BE270" s="222">
        <f>IF(N270="základní",J270,0)</f>
        <v>363</v>
      </c>
      <c r="BF270" s="222">
        <f>IF(N270="snížená",J270,0)</f>
        <v>0</v>
      </c>
      <c r="BG270" s="222">
        <f>IF(N270="zákl. přenesená",J270,0)</f>
        <v>0</v>
      </c>
      <c r="BH270" s="222">
        <f>IF(N270="sníž. přenesená",J270,0)</f>
        <v>0</v>
      </c>
      <c r="BI270" s="222">
        <f>IF(N270="nulová",J270,0)</f>
        <v>0</v>
      </c>
      <c r="BJ270" s="17" t="s">
        <v>79</v>
      </c>
      <c r="BK270" s="222">
        <f>ROUND(I270*H270,2)</f>
        <v>363</v>
      </c>
      <c r="BL270" s="17" t="s">
        <v>136</v>
      </c>
      <c r="BM270" s="221" t="s">
        <v>320</v>
      </c>
    </row>
    <row r="271" s="2" customFormat="1" ht="24.15" customHeight="1">
      <c r="A271" s="32"/>
      <c r="B271" s="33"/>
      <c r="C271" s="211" t="s">
        <v>321</v>
      </c>
      <c r="D271" s="211" t="s">
        <v>131</v>
      </c>
      <c r="E271" s="212" t="s">
        <v>322</v>
      </c>
      <c r="F271" s="213" t="s">
        <v>323</v>
      </c>
      <c r="G271" s="214" t="s">
        <v>315</v>
      </c>
      <c r="H271" s="215">
        <v>2</v>
      </c>
      <c r="I271" s="216">
        <v>214</v>
      </c>
      <c r="J271" s="216">
        <f>ROUND(I271*H271,2)</f>
        <v>428</v>
      </c>
      <c r="K271" s="213" t="s">
        <v>135</v>
      </c>
      <c r="L271" s="38"/>
      <c r="M271" s="217" t="s">
        <v>1</v>
      </c>
      <c r="N271" s="218" t="s">
        <v>36</v>
      </c>
      <c r="O271" s="219">
        <v>0.28000000000000003</v>
      </c>
      <c r="P271" s="219">
        <f>O271*H271</f>
        <v>0.56000000000000005</v>
      </c>
      <c r="Q271" s="219">
        <v>0.0066</v>
      </c>
      <c r="R271" s="219">
        <f>Q271*H271</f>
        <v>0.0132</v>
      </c>
      <c r="S271" s="219">
        <v>0</v>
      </c>
      <c r="T271" s="220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221" t="s">
        <v>136</v>
      </c>
      <c r="AT271" s="221" t="s">
        <v>131</v>
      </c>
      <c r="AU271" s="221" t="s">
        <v>81</v>
      </c>
      <c r="AY271" s="17" t="s">
        <v>129</v>
      </c>
      <c r="BE271" s="222">
        <f>IF(N271="základní",J271,0)</f>
        <v>428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7" t="s">
        <v>79</v>
      </c>
      <c r="BK271" s="222">
        <f>ROUND(I271*H271,2)</f>
        <v>428</v>
      </c>
      <c r="BL271" s="17" t="s">
        <v>136</v>
      </c>
      <c r="BM271" s="221" t="s">
        <v>324</v>
      </c>
    </row>
    <row r="272" s="2" customFormat="1" ht="33" customHeight="1">
      <c r="A272" s="32"/>
      <c r="B272" s="33"/>
      <c r="C272" s="211" t="s">
        <v>325</v>
      </c>
      <c r="D272" s="211" t="s">
        <v>131</v>
      </c>
      <c r="E272" s="212" t="s">
        <v>326</v>
      </c>
      <c r="F272" s="213" t="s">
        <v>327</v>
      </c>
      <c r="G272" s="214" t="s">
        <v>315</v>
      </c>
      <c r="H272" s="215">
        <v>1</v>
      </c>
      <c r="I272" s="216">
        <v>329</v>
      </c>
      <c r="J272" s="216">
        <f>ROUND(I272*H272,2)</f>
        <v>329</v>
      </c>
      <c r="K272" s="213" t="s">
        <v>135</v>
      </c>
      <c r="L272" s="38"/>
      <c r="M272" s="217" t="s">
        <v>1</v>
      </c>
      <c r="N272" s="218" t="s">
        <v>36</v>
      </c>
      <c r="O272" s="219">
        <v>0.56000000000000005</v>
      </c>
      <c r="P272" s="219">
        <f>O272*H272</f>
        <v>0.56000000000000005</v>
      </c>
      <c r="Q272" s="219">
        <v>0.0066</v>
      </c>
      <c r="R272" s="219">
        <f>Q272*H272</f>
        <v>0.0066</v>
      </c>
      <c r="S272" s="219">
        <v>0</v>
      </c>
      <c r="T272" s="220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221" t="s">
        <v>136</v>
      </c>
      <c r="AT272" s="221" t="s">
        <v>131</v>
      </c>
      <c r="AU272" s="221" t="s">
        <v>81</v>
      </c>
      <c r="AY272" s="17" t="s">
        <v>129</v>
      </c>
      <c r="BE272" s="222">
        <f>IF(N272="základní",J272,0)</f>
        <v>329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17" t="s">
        <v>79</v>
      </c>
      <c r="BK272" s="222">
        <f>ROUND(I272*H272,2)</f>
        <v>329</v>
      </c>
      <c r="BL272" s="17" t="s">
        <v>136</v>
      </c>
      <c r="BM272" s="221" t="s">
        <v>328</v>
      </c>
    </row>
    <row r="273" s="2" customFormat="1" ht="24.15" customHeight="1">
      <c r="A273" s="32"/>
      <c r="B273" s="33"/>
      <c r="C273" s="253" t="s">
        <v>329</v>
      </c>
      <c r="D273" s="253" t="s">
        <v>255</v>
      </c>
      <c r="E273" s="254" t="s">
        <v>330</v>
      </c>
      <c r="F273" s="255" t="s">
        <v>331</v>
      </c>
      <c r="G273" s="256" t="s">
        <v>315</v>
      </c>
      <c r="H273" s="257">
        <v>1</v>
      </c>
      <c r="I273" s="258">
        <v>489</v>
      </c>
      <c r="J273" s="258">
        <f>ROUND(I273*H273,2)</f>
        <v>489</v>
      </c>
      <c r="K273" s="255" t="s">
        <v>135</v>
      </c>
      <c r="L273" s="259"/>
      <c r="M273" s="260" t="s">
        <v>1</v>
      </c>
      <c r="N273" s="261" t="s">
        <v>36</v>
      </c>
      <c r="O273" s="219">
        <v>0</v>
      </c>
      <c r="P273" s="219">
        <f>O273*H273</f>
        <v>0</v>
      </c>
      <c r="Q273" s="219">
        <v>0.081000000000000003</v>
      </c>
      <c r="R273" s="219">
        <f>Q273*H273</f>
        <v>0.081000000000000003</v>
      </c>
      <c r="S273" s="219">
        <v>0</v>
      </c>
      <c r="T273" s="220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221" t="s">
        <v>196</v>
      </c>
      <c r="AT273" s="221" t="s">
        <v>255</v>
      </c>
      <c r="AU273" s="221" t="s">
        <v>81</v>
      </c>
      <c r="AY273" s="17" t="s">
        <v>129</v>
      </c>
      <c r="BE273" s="222">
        <f>IF(N273="základní",J273,0)</f>
        <v>489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7" t="s">
        <v>79</v>
      </c>
      <c r="BK273" s="222">
        <f>ROUND(I273*H273,2)</f>
        <v>489</v>
      </c>
      <c r="BL273" s="17" t="s">
        <v>136</v>
      </c>
      <c r="BM273" s="221" t="s">
        <v>332</v>
      </c>
    </row>
    <row r="274" s="2" customFormat="1" ht="33" customHeight="1">
      <c r="A274" s="32"/>
      <c r="B274" s="33"/>
      <c r="C274" s="211" t="s">
        <v>333</v>
      </c>
      <c r="D274" s="211" t="s">
        <v>131</v>
      </c>
      <c r="E274" s="212" t="s">
        <v>334</v>
      </c>
      <c r="F274" s="213" t="s">
        <v>335</v>
      </c>
      <c r="G274" s="214" t="s">
        <v>91</v>
      </c>
      <c r="H274" s="215">
        <v>1.1259999999999999</v>
      </c>
      <c r="I274" s="216">
        <v>4710</v>
      </c>
      <c r="J274" s="216">
        <f>ROUND(I274*H274,2)</f>
        <v>5303.46</v>
      </c>
      <c r="K274" s="213" t="s">
        <v>135</v>
      </c>
      <c r="L274" s="38"/>
      <c r="M274" s="217" t="s">
        <v>1</v>
      </c>
      <c r="N274" s="218" t="s">
        <v>36</v>
      </c>
      <c r="O274" s="219">
        <v>1.4650000000000001</v>
      </c>
      <c r="P274" s="219">
        <f>O274*H274</f>
        <v>1.6495899999999999</v>
      </c>
      <c r="Q274" s="219">
        <v>0</v>
      </c>
      <c r="R274" s="219">
        <f>Q274*H274</f>
        <v>0</v>
      </c>
      <c r="S274" s="219">
        <v>0</v>
      </c>
      <c r="T274" s="220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221" t="s">
        <v>136</v>
      </c>
      <c r="AT274" s="221" t="s">
        <v>131</v>
      </c>
      <c r="AU274" s="221" t="s">
        <v>81</v>
      </c>
      <c r="AY274" s="17" t="s">
        <v>129</v>
      </c>
      <c r="BE274" s="222">
        <f>IF(N274="základní",J274,0)</f>
        <v>5303.46</v>
      </c>
      <c r="BF274" s="222">
        <f>IF(N274="snížená",J274,0)</f>
        <v>0</v>
      </c>
      <c r="BG274" s="222">
        <f>IF(N274="zákl. přenesená",J274,0)</f>
        <v>0</v>
      </c>
      <c r="BH274" s="222">
        <f>IF(N274="sníž. přenesená",J274,0)</f>
        <v>0</v>
      </c>
      <c r="BI274" s="222">
        <f>IF(N274="nulová",J274,0)</f>
        <v>0</v>
      </c>
      <c r="BJ274" s="17" t="s">
        <v>79</v>
      </c>
      <c r="BK274" s="222">
        <f>ROUND(I274*H274,2)</f>
        <v>5303.46</v>
      </c>
      <c r="BL274" s="17" t="s">
        <v>136</v>
      </c>
      <c r="BM274" s="221" t="s">
        <v>336</v>
      </c>
    </row>
    <row r="275" s="2" customFormat="1">
      <c r="A275" s="32"/>
      <c r="B275" s="33"/>
      <c r="C275" s="34"/>
      <c r="D275" s="225" t="s">
        <v>275</v>
      </c>
      <c r="E275" s="34"/>
      <c r="F275" s="262" t="s">
        <v>337</v>
      </c>
      <c r="G275" s="34"/>
      <c r="H275" s="34"/>
      <c r="I275" s="34"/>
      <c r="J275" s="34"/>
      <c r="K275" s="34"/>
      <c r="L275" s="38"/>
      <c r="M275" s="263"/>
      <c r="N275" s="264"/>
      <c r="O275" s="84"/>
      <c r="P275" s="84"/>
      <c r="Q275" s="84"/>
      <c r="R275" s="84"/>
      <c r="S275" s="84"/>
      <c r="T275" s="85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7" t="s">
        <v>275</v>
      </c>
      <c r="AU275" s="17" t="s">
        <v>81</v>
      </c>
    </row>
    <row r="276" s="13" customFormat="1">
      <c r="A276" s="13"/>
      <c r="B276" s="223"/>
      <c r="C276" s="224"/>
      <c r="D276" s="225" t="s">
        <v>138</v>
      </c>
      <c r="E276" s="226" t="s">
        <v>1</v>
      </c>
      <c r="F276" s="227" t="s">
        <v>139</v>
      </c>
      <c r="G276" s="224"/>
      <c r="H276" s="226" t="s">
        <v>1</v>
      </c>
      <c r="I276" s="224"/>
      <c r="J276" s="224"/>
      <c r="K276" s="224"/>
      <c r="L276" s="228"/>
      <c r="M276" s="229"/>
      <c r="N276" s="230"/>
      <c r="O276" s="230"/>
      <c r="P276" s="230"/>
      <c r="Q276" s="230"/>
      <c r="R276" s="230"/>
      <c r="S276" s="230"/>
      <c r="T276" s="23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2" t="s">
        <v>138</v>
      </c>
      <c r="AU276" s="232" t="s">
        <v>81</v>
      </c>
      <c r="AV276" s="13" t="s">
        <v>79</v>
      </c>
      <c r="AW276" s="13" t="s">
        <v>28</v>
      </c>
      <c r="AX276" s="13" t="s">
        <v>71</v>
      </c>
      <c r="AY276" s="232" t="s">
        <v>129</v>
      </c>
    </row>
    <row r="277" s="14" customFormat="1">
      <c r="A277" s="14"/>
      <c r="B277" s="233"/>
      <c r="C277" s="234"/>
      <c r="D277" s="225" t="s">
        <v>138</v>
      </c>
      <c r="E277" s="235" t="s">
        <v>1</v>
      </c>
      <c r="F277" s="236" t="s">
        <v>338</v>
      </c>
      <c r="G277" s="234"/>
      <c r="H277" s="237">
        <v>0.56299999999999994</v>
      </c>
      <c r="I277" s="234"/>
      <c r="J277" s="234"/>
      <c r="K277" s="234"/>
      <c r="L277" s="238"/>
      <c r="M277" s="239"/>
      <c r="N277" s="240"/>
      <c r="O277" s="240"/>
      <c r="P277" s="240"/>
      <c r="Q277" s="240"/>
      <c r="R277" s="240"/>
      <c r="S277" s="240"/>
      <c r="T277" s="24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2" t="s">
        <v>138</v>
      </c>
      <c r="AU277" s="242" t="s">
        <v>81</v>
      </c>
      <c r="AV277" s="14" t="s">
        <v>81</v>
      </c>
      <c r="AW277" s="14" t="s">
        <v>28</v>
      </c>
      <c r="AX277" s="14" t="s">
        <v>71</v>
      </c>
      <c r="AY277" s="242" t="s">
        <v>129</v>
      </c>
    </row>
    <row r="278" s="13" customFormat="1">
      <c r="A278" s="13"/>
      <c r="B278" s="223"/>
      <c r="C278" s="224"/>
      <c r="D278" s="225" t="s">
        <v>138</v>
      </c>
      <c r="E278" s="226" t="s">
        <v>1</v>
      </c>
      <c r="F278" s="227" t="s">
        <v>141</v>
      </c>
      <c r="G278" s="224"/>
      <c r="H278" s="226" t="s">
        <v>1</v>
      </c>
      <c r="I278" s="224"/>
      <c r="J278" s="224"/>
      <c r="K278" s="224"/>
      <c r="L278" s="228"/>
      <c r="M278" s="229"/>
      <c r="N278" s="230"/>
      <c r="O278" s="230"/>
      <c r="P278" s="230"/>
      <c r="Q278" s="230"/>
      <c r="R278" s="230"/>
      <c r="S278" s="230"/>
      <c r="T278" s="23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2" t="s">
        <v>138</v>
      </c>
      <c r="AU278" s="232" t="s">
        <v>81</v>
      </c>
      <c r="AV278" s="13" t="s">
        <v>79</v>
      </c>
      <c r="AW278" s="13" t="s">
        <v>28</v>
      </c>
      <c r="AX278" s="13" t="s">
        <v>71</v>
      </c>
      <c r="AY278" s="232" t="s">
        <v>129</v>
      </c>
    </row>
    <row r="279" s="14" customFormat="1">
      <c r="A279" s="14"/>
      <c r="B279" s="233"/>
      <c r="C279" s="234"/>
      <c r="D279" s="225" t="s">
        <v>138</v>
      </c>
      <c r="E279" s="235" t="s">
        <v>1</v>
      </c>
      <c r="F279" s="236" t="s">
        <v>338</v>
      </c>
      <c r="G279" s="234"/>
      <c r="H279" s="237">
        <v>0.56299999999999994</v>
      </c>
      <c r="I279" s="234"/>
      <c r="J279" s="234"/>
      <c r="K279" s="234"/>
      <c r="L279" s="238"/>
      <c r="M279" s="239"/>
      <c r="N279" s="240"/>
      <c r="O279" s="240"/>
      <c r="P279" s="240"/>
      <c r="Q279" s="240"/>
      <c r="R279" s="240"/>
      <c r="S279" s="240"/>
      <c r="T279" s="24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2" t="s">
        <v>138</v>
      </c>
      <c r="AU279" s="242" t="s">
        <v>81</v>
      </c>
      <c r="AV279" s="14" t="s">
        <v>81</v>
      </c>
      <c r="AW279" s="14" t="s">
        <v>28</v>
      </c>
      <c r="AX279" s="14" t="s">
        <v>71</v>
      </c>
      <c r="AY279" s="242" t="s">
        <v>129</v>
      </c>
    </row>
    <row r="280" s="15" customFormat="1">
      <c r="A280" s="15"/>
      <c r="B280" s="243"/>
      <c r="C280" s="244"/>
      <c r="D280" s="225" t="s">
        <v>138</v>
      </c>
      <c r="E280" s="245" t="s">
        <v>1</v>
      </c>
      <c r="F280" s="246" t="s">
        <v>146</v>
      </c>
      <c r="G280" s="244"/>
      <c r="H280" s="247">
        <v>1.1259999999999999</v>
      </c>
      <c r="I280" s="244"/>
      <c r="J280" s="244"/>
      <c r="K280" s="244"/>
      <c r="L280" s="248"/>
      <c r="M280" s="249"/>
      <c r="N280" s="250"/>
      <c r="O280" s="250"/>
      <c r="P280" s="250"/>
      <c r="Q280" s="250"/>
      <c r="R280" s="250"/>
      <c r="S280" s="250"/>
      <c r="T280" s="251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2" t="s">
        <v>138</v>
      </c>
      <c r="AU280" s="252" t="s">
        <v>81</v>
      </c>
      <c r="AV280" s="15" t="s">
        <v>136</v>
      </c>
      <c r="AW280" s="15" t="s">
        <v>28</v>
      </c>
      <c r="AX280" s="15" t="s">
        <v>79</v>
      </c>
      <c r="AY280" s="252" t="s">
        <v>129</v>
      </c>
    </row>
    <row r="281" s="12" customFormat="1" ht="22.8" customHeight="1">
      <c r="A281" s="12"/>
      <c r="B281" s="196"/>
      <c r="C281" s="197"/>
      <c r="D281" s="198" t="s">
        <v>70</v>
      </c>
      <c r="E281" s="209" t="s">
        <v>196</v>
      </c>
      <c r="F281" s="209" t="s">
        <v>339</v>
      </c>
      <c r="G281" s="197"/>
      <c r="H281" s="197"/>
      <c r="I281" s="197"/>
      <c r="J281" s="210">
        <f>BK281</f>
        <v>225944.39999999999</v>
      </c>
      <c r="K281" s="197"/>
      <c r="L281" s="201"/>
      <c r="M281" s="202"/>
      <c r="N281" s="203"/>
      <c r="O281" s="203"/>
      <c r="P281" s="204">
        <f>SUM(P282:P318)</f>
        <v>38.982999999999997</v>
      </c>
      <c r="Q281" s="203"/>
      <c r="R281" s="204">
        <f>SUM(R282:R318)</f>
        <v>8.2158458999999997</v>
      </c>
      <c r="S281" s="203"/>
      <c r="T281" s="205">
        <f>SUM(T282:T318)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6" t="s">
        <v>79</v>
      </c>
      <c r="AT281" s="207" t="s">
        <v>70</v>
      </c>
      <c r="AU281" s="207" t="s">
        <v>79</v>
      </c>
      <c r="AY281" s="206" t="s">
        <v>129</v>
      </c>
      <c r="BK281" s="208">
        <f>SUM(BK282:BK318)</f>
        <v>225944.39999999999</v>
      </c>
    </row>
    <row r="282" s="2" customFormat="1" ht="24.15" customHeight="1">
      <c r="A282" s="32"/>
      <c r="B282" s="33"/>
      <c r="C282" s="253" t="s">
        <v>340</v>
      </c>
      <c r="D282" s="253" t="s">
        <v>255</v>
      </c>
      <c r="E282" s="254" t="s">
        <v>341</v>
      </c>
      <c r="F282" s="255" t="s">
        <v>342</v>
      </c>
      <c r="G282" s="256" t="s">
        <v>343</v>
      </c>
      <c r="H282" s="257">
        <v>32.479999999999997</v>
      </c>
      <c r="I282" s="258">
        <v>2060</v>
      </c>
      <c r="J282" s="258">
        <f>ROUND(I282*H282,2)</f>
        <v>66908.800000000003</v>
      </c>
      <c r="K282" s="255" t="s">
        <v>135</v>
      </c>
      <c r="L282" s="259"/>
      <c r="M282" s="260" t="s">
        <v>1</v>
      </c>
      <c r="N282" s="261" t="s">
        <v>36</v>
      </c>
      <c r="O282" s="219">
        <v>0</v>
      </c>
      <c r="P282" s="219">
        <f>O282*H282</f>
        <v>0</v>
      </c>
      <c r="Q282" s="219">
        <v>0.01273</v>
      </c>
      <c r="R282" s="219">
        <f>Q282*H282</f>
        <v>0.41347039999999996</v>
      </c>
      <c r="S282" s="219">
        <v>0</v>
      </c>
      <c r="T282" s="220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221" t="s">
        <v>196</v>
      </c>
      <c r="AT282" s="221" t="s">
        <v>255</v>
      </c>
      <c r="AU282" s="221" t="s">
        <v>81</v>
      </c>
      <c r="AY282" s="17" t="s">
        <v>129</v>
      </c>
      <c r="BE282" s="222">
        <f>IF(N282="základní",J282,0)</f>
        <v>66908.800000000003</v>
      </c>
      <c r="BF282" s="222">
        <f>IF(N282="snížená",J282,0)</f>
        <v>0</v>
      </c>
      <c r="BG282" s="222">
        <f>IF(N282="zákl. přenesená",J282,0)</f>
        <v>0</v>
      </c>
      <c r="BH282" s="222">
        <f>IF(N282="sníž. přenesená",J282,0)</f>
        <v>0</v>
      </c>
      <c r="BI282" s="222">
        <f>IF(N282="nulová",J282,0)</f>
        <v>0</v>
      </c>
      <c r="BJ282" s="17" t="s">
        <v>79</v>
      </c>
      <c r="BK282" s="222">
        <f>ROUND(I282*H282,2)</f>
        <v>66908.800000000003</v>
      </c>
      <c r="BL282" s="17" t="s">
        <v>136</v>
      </c>
      <c r="BM282" s="221" t="s">
        <v>344</v>
      </c>
    </row>
    <row r="283" s="14" customFormat="1">
      <c r="A283" s="14"/>
      <c r="B283" s="233"/>
      <c r="C283" s="234"/>
      <c r="D283" s="225" t="s">
        <v>138</v>
      </c>
      <c r="E283" s="234"/>
      <c r="F283" s="236" t="s">
        <v>345</v>
      </c>
      <c r="G283" s="234"/>
      <c r="H283" s="237">
        <v>32.479999999999997</v>
      </c>
      <c r="I283" s="234"/>
      <c r="J283" s="234"/>
      <c r="K283" s="234"/>
      <c r="L283" s="238"/>
      <c r="M283" s="239"/>
      <c r="N283" s="240"/>
      <c r="O283" s="240"/>
      <c r="P283" s="240"/>
      <c r="Q283" s="240"/>
      <c r="R283" s="240"/>
      <c r="S283" s="240"/>
      <c r="T283" s="24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2" t="s">
        <v>138</v>
      </c>
      <c r="AU283" s="242" t="s">
        <v>81</v>
      </c>
      <c r="AV283" s="14" t="s">
        <v>81</v>
      </c>
      <c r="AW283" s="14" t="s">
        <v>4</v>
      </c>
      <c r="AX283" s="14" t="s">
        <v>79</v>
      </c>
      <c r="AY283" s="242" t="s">
        <v>129</v>
      </c>
    </row>
    <row r="284" s="2" customFormat="1" ht="24.15" customHeight="1">
      <c r="A284" s="32"/>
      <c r="B284" s="33"/>
      <c r="C284" s="211" t="s">
        <v>346</v>
      </c>
      <c r="D284" s="211" t="s">
        <v>131</v>
      </c>
      <c r="E284" s="212" t="s">
        <v>347</v>
      </c>
      <c r="F284" s="213" t="s">
        <v>348</v>
      </c>
      <c r="G284" s="214" t="s">
        <v>343</v>
      </c>
      <c r="H284" s="215">
        <v>32</v>
      </c>
      <c r="I284" s="216">
        <v>211</v>
      </c>
      <c r="J284" s="216">
        <f>ROUND(I284*H284,2)</f>
        <v>6752</v>
      </c>
      <c r="K284" s="213" t="s">
        <v>135</v>
      </c>
      <c r="L284" s="38"/>
      <c r="M284" s="217" t="s">
        <v>1</v>
      </c>
      <c r="N284" s="218" t="s">
        <v>36</v>
      </c>
      <c r="O284" s="219">
        <v>0.36799999999999999</v>
      </c>
      <c r="P284" s="219">
        <f>O284*H284</f>
        <v>11.776</v>
      </c>
      <c r="Q284" s="219">
        <v>2.0000000000000002E-05</v>
      </c>
      <c r="R284" s="219">
        <f>Q284*H284</f>
        <v>0.00064000000000000005</v>
      </c>
      <c r="S284" s="219">
        <v>0</v>
      </c>
      <c r="T284" s="220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221" t="s">
        <v>136</v>
      </c>
      <c r="AT284" s="221" t="s">
        <v>131</v>
      </c>
      <c r="AU284" s="221" t="s">
        <v>81</v>
      </c>
      <c r="AY284" s="17" t="s">
        <v>129</v>
      </c>
      <c r="BE284" s="222">
        <f>IF(N284="základní",J284,0)</f>
        <v>6752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17" t="s">
        <v>79</v>
      </c>
      <c r="BK284" s="222">
        <f>ROUND(I284*H284,2)</f>
        <v>6752</v>
      </c>
      <c r="BL284" s="17" t="s">
        <v>136</v>
      </c>
      <c r="BM284" s="221" t="s">
        <v>349</v>
      </c>
    </row>
    <row r="285" s="2" customFormat="1" ht="21.75" customHeight="1">
      <c r="A285" s="32"/>
      <c r="B285" s="33"/>
      <c r="C285" s="253" t="s">
        <v>350</v>
      </c>
      <c r="D285" s="253" t="s">
        <v>255</v>
      </c>
      <c r="E285" s="254" t="s">
        <v>351</v>
      </c>
      <c r="F285" s="255" t="s">
        <v>352</v>
      </c>
      <c r="G285" s="256" t="s">
        <v>315</v>
      </c>
      <c r="H285" s="257">
        <v>1</v>
      </c>
      <c r="I285" s="258">
        <v>635</v>
      </c>
      <c r="J285" s="258">
        <f>ROUND(I285*H285,2)</f>
        <v>635</v>
      </c>
      <c r="K285" s="255" t="s">
        <v>135</v>
      </c>
      <c r="L285" s="259"/>
      <c r="M285" s="260" t="s">
        <v>1</v>
      </c>
      <c r="N285" s="261" t="s">
        <v>36</v>
      </c>
      <c r="O285" s="219">
        <v>0</v>
      </c>
      <c r="P285" s="219">
        <f>O285*H285</f>
        <v>0</v>
      </c>
      <c r="Q285" s="219">
        <v>0.0018</v>
      </c>
      <c r="R285" s="219">
        <f>Q285*H285</f>
        <v>0.0018</v>
      </c>
      <c r="S285" s="219">
        <v>0</v>
      </c>
      <c r="T285" s="220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221" t="s">
        <v>196</v>
      </c>
      <c r="AT285" s="221" t="s">
        <v>255</v>
      </c>
      <c r="AU285" s="221" t="s">
        <v>81</v>
      </c>
      <c r="AY285" s="17" t="s">
        <v>129</v>
      </c>
      <c r="BE285" s="222">
        <f>IF(N285="základní",J285,0)</f>
        <v>635</v>
      </c>
      <c r="BF285" s="222">
        <f>IF(N285="snížená",J285,0)</f>
        <v>0</v>
      </c>
      <c r="BG285" s="222">
        <f>IF(N285="zákl. přenesená",J285,0)</f>
        <v>0</v>
      </c>
      <c r="BH285" s="222">
        <f>IF(N285="sníž. přenesená",J285,0)</f>
        <v>0</v>
      </c>
      <c r="BI285" s="222">
        <f>IF(N285="nulová",J285,0)</f>
        <v>0</v>
      </c>
      <c r="BJ285" s="17" t="s">
        <v>79</v>
      </c>
      <c r="BK285" s="222">
        <f>ROUND(I285*H285,2)</f>
        <v>635</v>
      </c>
      <c r="BL285" s="17" t="s">
        <v>136</v>
      </c>
      <c r="BM285" s="221" t="s">
        <v>353</v>
      </c>
    </row>
    <row r="286" s="2" customFormat="1" ht="24.15" customHeight="1">
      <c r="A286" s="32"/>
      <c r="B286" s="33"/>
      <c r="C286" s="211" t="s">
        <v>354</v>
      </c>
      <c r="D286" s="211" t="s">
        <v>131</v>
      </c>
      <c r="E286" s="212" t="s">
        <v>355</v>
      </c>
      <c r="F286" s="213" t="s">
        <v>356</v>
      </c>
      <c r="G286" s="214" t="s">
        <v>315</v>
      </c>
      <c r="H286" s="215">
        <v>1</v>
      </c>
      <c r="I286" s="216">
        <v>656</v>
      </c>
      <c r="J286" s="216">
        <f>ROUND(I286*H286,2)</f>
        <v>656</v>
      </c>
      <c r="K286" s="213" t="s">
        <v>135</v>
      </c>
      <c r="L286" s="38"/>
      <c r="M286" s="217" t="s">
        <v>1</v>
      </c>
      <c r="N286" s="218" t="s">
        <v>36</v>
      </c>
      <c r="O286" s="219">
        <v>1.163</v>
      </c>
      <c r="P286" s="219">
        <f>O286*H286</f>
        <v>1.163</v>
      </c>
      <c r="Q286" s="219">
        <v>0.00010000000000000001</v>
      </c>
      <c r="R286" s="219">
        <f>Q286*H286</f>
        <v>0.00010000000000000001</v>
      </c>
      <c r="S286" s="219">
        <v>0</v>
      </c>
      <c r="T286" s="220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221" t="s">
        <v>136</v>
      </c>
      <c r="AT286" s="221" t="s">
        <v>131</v>
      </c>
      <c r="AU286" s="221" t="s">
        <v>81</v>
      </c>
      <c r="AY286" s="17" t="s">
        <v>129</v>
      </c>
      <c r="BE286" s="222">
        <f>IF(N286="základní",J286,0)</f>
        <v>656</v>
      </c>
      <c r="BF286" s="222">
        <f>IF(N286="snížená",J286,0)</f>
        <v>0</v>
      </c>
      <c r="BG286" s="222">
        <f>IF(N286="zákl. přenesená",J286,0)</f>
        <v>0</v>
      </c>
      <c r="BH286" s="222">
        <f>IF(N286="sníž. přenesená",J286,0)</f>
        <v>0</v>
      </c>
      <c r="BI286" s="222">
        <f>IF(N286="nulová",J286,0)</f>
        <v>0</v>
      </c>
      <c r="BJ286" s="17" t="s">
        <v>79</v>
      </c>
      <c r="BK286" s="222">
        <f>ROUND(I286*H286,2)</f>
        <v>656</v>
      </c>
      <c r="BL286" s="17" t="s">
        <v>136</v>
      </c>
      <c r="BM286" s="221" t="s">
        <v>357</v>
      </c>
    </row>
    <row r="287" s="2" customFormat="1" ht="21.75" customHeight="1">
      <c r="A287" s="32"/>
      <c r="B287" s="33"/>
      <c r="C287" s="211" t="s">
        <v>358</v>
      </c>
      <c r="D287" s="211" t="s">
        <v>131</v>
      </c>
      <c r="E287" s="212" t="s">
        <v>359</v>
      </c>
      <c r="F287" s="213" t="s">
        <v>360</v>
      </c>
      <c r="G287" s="214" t="s">
        <v>315</v>
      </c>
      <c r="H287" s="215">
        <v>2</v>
      </c>
      <c r="I287" s="216">
        <v>3320</v>
      </c>
      <c r="J287" s="216">
        <f>ROUND(I287*H287,2)</f>
        <v>6640</v>
      </c>
      <c r="K287" s="213" t="s">
        <v>135</v>
      </c>
      <c r="L287" s="38"/>
      <c r="M287" s="217" t="s">
        <v>1</v>
      </c>
      <c r="N287" s="218" t="s">
        <v>36</v>
      </c>
      <c r="O287" s="219">
        <v>0.14899999999999999</v>
      </c>
      <c r="P287" s="219">
        <f>O287*H287</f>
        <v>0.29799999999999999</v>
      </c>
      <c r="Q287" s="219">
        <v>0.00266</v>
      </c>
      <c r="R287" s="219">
        <f>Q287*H287</f>
        <v>0.0053200000000000001</v>
      </c>
      <c r="S287" s="219">
        <v>0</v>
      </c>
      <c r="T287" s="220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221" t="s">
        <v>136</v>
      </c>
      <c r="AT287" s="221" t="s">
        <v>131</v>
      </c>
      <c r="AU287" s="221" t="s">
        <v>81</v>
      </c>
      <c r="AY287" s="17" t="s">
        <v>129</v>
      </c>
      <c r="BE287" s="222">
        <f>IF(N287="základní",J287,0)</f>
        <v>6640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7" t="s">
        <v>79</v>
      </c>
      <c r="BK287" s="222">
        <f>ROUND(I287*H287,2)</f>
        <v>6640</v>
      </c>
      <c r="BL287" s="17" t="s">
        <v>136</v>
      </c>
      <c r="BM287" s="221" t="s">
        <v>361</v>
      </c>
    </row>
    <row r="288" s="2" customFormat="1" ht="21.75" customHeight="1">
      <c r="A288" s="32"/>
      <c r="B288" s="33"/>
      <c r="C288" s="211" t="s">
        <v>362</v>
      </c>
      <c r="D288" s="211" t="s">
        <v>131</v>
      </c>
      <c r="E288" s="212" t="s">
        <v>363</v>
      </c>
      <c r="F288" s="213" t="s">
        <v>364</v>
      </c>
      <c r="G288" s="214" t="s">
        <v>343</v>
      </c>
      <c r="H288" s="215">
        <v>3</v>
      </c>
      <c r="I288" s="216">
        <v>1760</v>
      </c>
      <c r="J288" s="216">
        <f>ROUND(I288*H288,2)</f>
        <v>5280</v>
      </c>
      <c r="K288" s="213" t="s">
        <v>135</v>
      </c>
      <c r="L288" s="38"/>
      <c r="M288" s="217" t="s">
        <v>1</v>
      </c>
      <c r="N288" s="218" t="s">
        <v>36</v>
      </c>
      <c r="O288" s="219">
        <v>2.2669999999999999</v>
      </c>
      <c r="P288" s="219">
        <f>O288*H288</f>
        <v>6.8010000000000002</v>
      </c>
      <c r="Q288" s="219">
        <v>0.00088000000000000003</v>
      </c>
      <c r="R288" s="219">
        <f>Q288*H288</f>
        <v>0.00264</v>
      </c>
      <c r="S288" s="219">
        <v>0</v>
      </c>
      <c r="T288" s="220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221" t="s">
        <v>136</v>
      </c>
      <c r="AT288" s="221" t="s">
        <v>131</v>
      </c>
      <c r="AU288" s="221" t="s">
        <v>81</v>
      </c>
      <c r="AY288" s="17" t="s">
        <v>129</v>
      </c>
      <c r="BE288" s="222">
        <f>IF(N288="základní",J288,0)</f>
        <v>5280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17" t="s">
        <v>79</v>
      </c>
      <c r="BK288" s="222">
        <f>ROUND(I288*H288,2)</f>
        <v>5280</v>
      </c>
      <c r="BL288" s="17" t="s">
        <v>136</v>
      </c>
      <c r="BM288" s="221" t="s">
        <v>365</v>
      </c>
    </row>
    <row r="289" s="2" customFormat="1" ht="24.15" customHeight="1">
      <c r="A289" s="32"/>
      <c r="B289" s="33"/>
      <c r="C289" s="253" t="s">
        <v>366</v>
      </c>
      <c r="D289" s="253" t="s">
        <v>255</v>
      </c>
      <c r="E289" s="254" t="s">
        <v>367</v>
      </c>
      <c r="F289" s="255" t="s">
        <v>368</v>
      </c>
      <c r="G289" s="256" t="s">
        <v>343</v>
      </c>
      <c r="H289" s="257">
        <v>3.1499999999999999</v>
      </c>
      <c r="I289" s="258">
        <v>10800</v>
      </c>
      <c r="J289" s="258">
        <f>ROUND(I289*H289,2)</f>
        <v>34020</v>
      </c>
      <c r="K289" s="255" t="s">
        <v>135</v>
      </c>
      <c r="L289" s="259"/>
      <c r="M289" s="260" t="s">
        <v>1</v>
      </c>
      <c r="N289" s="261" t="s">
        <v>36</v>
      </c>
      <c r="O289" s="219">
        <v>0</v>
      </c>
      <c r="P289" s="219">
        <f>O289*H289</f>
        <v>0</v>
      </c>
      <c r="Q289" s="219">
        <v>0.12777</v>
      </c>
      <c r="R289" s="219">
        <f>Q289*H289</f>
        <v>0.40247549999999999</v>
      </c>
      <c r="S289" s="219">
        <v>0</v>
      </c>
      <c r="T289" s="220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221" t="s">
        <v>196</v>
      </c>
      <c r="AT289" s="221" t="s">
        <v>255</v>
      </c>
      <c r="AU289" s="221" t="s">
        <v>81</v>
      </c>
      <c r="AY289" s="17" t="s">
        <v>129</v>
      </c>
      <c r="BE289" s="222">
        <f>IF(N289="základní",J289,0)</f>
        <v>34020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7" t="s">
        <v>79</v>
      </c>
      <c r="BK289" s="222">
        <f>ROUND(I289*H289,2)</f>
        <v>34020</v>
      </c>
      <c r="BL289" s="17" t="s">
        <v>136</v>
      </c>
      <c r="BM289" s="221" t="s">
        <v>369</v>
      </c>
    </row>
    <row r="290" s="14" customFormat="1">
      <c r="A290" s="14"/>
      <c r="B290" s="233"/>
      <c r="C290" s="234"/>
      <c r="D290" s="225" t="s">
        <v>138</v>
      </c>
      <c r="E290" s="234"/>
      <c r="F290" s="236" t="s">
        <v>370</v>
      </c>
      <c r="G290" s="234"/>
      <c r="H290" s="237">
        <v>3.1499999999999999</v>
      </c>
      <c r="I290" s="234"/>
      <c r="J290" s="234"/>
      <c r="K290" s="234"/>
      <c r="L290" s="238"/>
      <c r="M290" s="239"/>
      <c r="N290" s="240"/>
      <c r="O290" s="240"/>
      <c r="P290" s="240"/>
      <c r="Q290" s="240"/>
      <c r="R290" s="240"/>
      <c r="S290" s="240"/>
      <c r="T290" s="24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2" t="s">
        <v>138</v>
      </c>
      <c r="AU290" s="242" t="s">
        <v>81</v>
      </c>
      <c r="AV290" s="14" t="s">
        <v>81</v>
      </c>
      <c r="AW290" s="14" t="s">
        <v>4</v>
      </c>
      <c r="AX290" s="14" t="s">
        <v>79</v>
      </c>
      <c r="AY290" s="242" t="s">
        <v>129</v>
      </c>
    </row>
    <row r="291" s="2" customFormat="1" ht="24.15" customHeight="1">
      <c r="A291" s="32"/>
      <c r="B291" s="33"/>
      <c r="C291" s="211" t="s">
        <v>371</v>
      </c>
      <c r="D291" s="211" t="s">
        <v>131</v>
      </c>
      <c r="E291" s="212" t="s">
        <v>372</v>
      </c>
      <c r="F291" s="213" t="s">
        <v>373</v>
      </c>
      <c r="G291" s="214" t="s">
        <v>315</v>
      </c>
      <c r="H291" s="215">
        <v>3</v>
      </c>
      <c r="I291" s="216">
        <v>1710</v>
      </c>
      <c r="J291" s="216">
        <f>ROUND(I291*H291,2)</f>
        <v>5130</v>
      </c>
      <c r="K291" s="213" t="s">
        <v>135</v>
      </c>
      <c r="L291" s="38"/>
      <c r="M291" s="217" t="s">
        <v>1</v>
      </c>
      <c r="N291" s="218" t="s">
        <v>36</v>
      </c>
      <c r="O291" s="219">
        <v>0.28000000000000003</v>
      </c>
      <c r="P291" s="219">
        <f>O291*H291</f>
        <v>0.84000000000000008</v>
      </c>
      <c r="Q291" s="219">
        <v>0.0012899999999999999</v>
      </c>
      <c r="R291" s="219">
        <f>Q291*H291</f>
        <v>0.0038699999999999997</v>
      </c>
      <c r="S291" s="219">
        <v>0</v>
      </c>
      <c r="T291" s="220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221" t="s">
        <v>136</v>
      </c>
      <c r="AT291" s="221" t="s">
        <v>131</v>
      </c>
      <c r="AU291" s="221" t="s">
        <v>81</v>
      </c>
      <c r="AY291" s="17" t="s">
        <v>129</v>
      </c>
      <c r="BE291" s="222">
        <f>IF(N291="základní",J291,0)</f>
        <v>5130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7" t="s">
        <v>79</v>
      </c>
      <c r="BK291" s="222">
        <f>ROUND(I291*H291,2)</f>
        <v>5130</v>
      </c>
      <c r="BL291" s="17" t="s">
        <v>136</v>
      </c>
      <c r="BM291" s="221" t="s">
        <v>374</v>
      </c>
    </row>
    <row r="292" s="2" customFormat="1" ht="16.5" customHeight="1">
      <c r="A292" s="32"/>
      <c r="B292" s="33"/>
      <c r="C292" s="253" t="s">
        <v>375</v>
      </c>
      <c r="D292" s="253" t="s">
        <v>255</v>
      </c>
      <c r="E292" s="254" t="s">
        <v>376</v>
      </c>
      <c r="F292" s="255" t="s">
        <v>377</v>
      </c>
      <c r="G292" s="256" t="s">
        <v>315</v>
      </c>
      <c r="H292" s="257">
        <v>12</v>
      </c>
      <c r="I292" s="258">
        <v>277</v>
      </c>
      <c r="J292" s="258">
        <f>ROUND(I292*H292,2)</f>
        <v>3324</v>
      </c>
      <c r="K292" s="255" t="s">
        <v>135</v>
      </c>
      <c r="L292" s="259"/>
      <c r="M292" s="260" t="s">
        <v>1</v>
      </c>
      <c r="N292" s="261" t="s">
        <v>36</v>
      </c>
      <c r="O292" s="219">
        <v>0</v>
      </c>
      <c r="P292" s="219">
        <f>O292*H292</f>
        <v>0</v>
      </c>
      <c r="Q292" s="219">
        <v>0.00029</v>
      </c>
      <c r="R292" s="219">
        <f>Q292*H292</f>
        <v>0.00348</v>
      </c>
      <c r="S292" s="219">
        <v>0</v>
      </c>
      <c r="T292" s="220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221" t="s">
        <v>196</v>
      </c>
      <c r="AT292" s="221" t="s">
        <v>255</v>
      </c>
      <c r="AU292" s="221" t="s">
        <v>81</v>
      </c>
      <c r="AY292" s="17" t="s">
        <v>129</v>
      </c>
      <c r="BE292" s="222">
        <f>IF(N292="základní",J292,0)</f>
        <v>3324</v>
      </c>
      <c r="BF292" s="222">
        <f>IF(N292="snížená",J292,0)</f>
        <v>0</v>
      </c>
      <c r="BG292" s="222">
        <f>IF(N292="zákl. přenesená",J292,0)</f>
        <v>0</v>
      </c>
      <c r="BH292" s="222">
        <f>IF(N292="sníž. přenesená",J292,0)</f>
        <v>0</v>
      </c>
      <c r="BI292" s="222">
        <f>IF(N292="nulová",J292,0)</f>
        <v>0</v>
      </c>
      <c r="BJ292" s="17" t="s">
        <v>79</v>
      </c>
      <c r="BK292" s="222">
        <f>ROUND(I292*H292,2)</f>
        <v>3324</v>
      </c>
      <c r="BL292" s="17" t="s">
        <v>136</v>
      </c>
      <c r="BM292" s="221" t="s">
        <v>378</v>
      </c>
    </row>
    <row r="293" s="14" customFormat="1">
      <c r="A293" s="14"/>
      <c r="B293" s="233"/>
      <c r="C293" s="234"/>
      <c r="D293" s="225" t="s">
        <v>138</v>
      </c>
      <c r="E293" s="235" t="s">
        <v>1</v>
      </c>
      <c r="F293" s="236" t="s">
        <v>379</v>
      </c>
      <c r="G293" s="234"/>
      <c r="H293" s="237">
        <v>12</v>
      </c>
      <c r="I293" s="234"/>
      <c r="J293" s="234"/>
      <c r="K293" s="234"/>
      <c r="L293" s="238"/>
      <c r="M293" s="239"/>
      <c r="N293" s="240"/>
      <c r="O293" s="240"/>
      <c r="P293" s="240"/>
      <c r="Q293" s="240"/>
      <c r="R293" s="240"/>
      <c r="S293" s="240"/>
      <c r="T293" s="24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2" t="s">
        <v>138</v>
      </c>
      <c r="AU293" s="242" t="s">
        <v>81</v>
      </c>
      <c r="AV293" s="14" t="s">
        <v>81</v>
      </c>
      <c r="AW293" s="14" t="s">
        <v>28</v>
      </c>
      <c r="AX293" s="14" t="s">
        <v>79</v>
      </c>
      <c r="AY293" s="242" t="s">
        <v>129</v>
      </c>
    </row>
    <row r="294" s="2" customFormat="1" ht="16.5" customHeight="1">
      <c r="A294" s="32"/>
      <c r="B294" s="33"/>
      <c r="C294" s="253" t="s">
        <v>380</v>
      </c>
      <c r="D294" s="253" t="s">
        <v>255</v>
      </c>
      <c r="E294" s="254" t="s">
        <v>381</v>
      </c>
      <c r="F294" s="255" t="s">
        <v>382</v>
      </c>
      <c r="G294" s="256" t="s">
        <v>315</v>
      </c>
      <c r="H294" s="257">
        <v>3</v>
      </c>
      <c r="I294" s="258">
        <v>246</v>
      </c>
      <c r="J294" s="258">
        <f>ROUND(I294*H294,2)</f>
        <v>738</v>
      </c>
      <c r="K294" s="255" t="s">
        <v>135</v>
      </c>
      <c r="L294" s="259"/>
      <c r="M294" s="260" t="s">
        <v>1</v>
      </c>
      <c r="N294" s="261" t="s">
        <v>36</v>
      </c>
      <c r="O294" s="219">
        <v>0</v>
      </c>
      <c r="P294" s="219">
        <f>O294*H294</f>
        <v>0</v>
      </c>
      <c r="Q294" s="219">
        <v>0.00011</v>
      </c>
      <c r="R294" s="219">
        <f>Q294*H294</f>
        <v>0.00033</v>
      </c>
      <c r="S294" s="219">
        <v>0</v>
      </c>
      <c r="T294" s="220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221" t="s">
        <v>196</v>
      </c>
      <c r="AT294" s="221" t="s">
        <v>255</v>
      </c>
      <c r="AU294" s="221" t="s">
        <v>81</v>
      </c>
      <c r="AY294" s="17" t="s">
        <v>129</v>
      </c>
      <c r="BE294" s="222">
        <f>IF(N294="základní",J294,0)</f>
        <v>738</v>
      </c>
      <c r="BF294" s="222">
        <f>IF(N294="snížená",J294,0)</f>
        <v>0</v>
      </c>
      <c r="BG294" s="222">
        <f>IF(N294="zákl. přenesená",J294,0)</f>
        <v>0</v>
      </c>
      <c r="BH294" s="222">
        <f>IF(N294="sníž. přenesená",J294,0)</f>
        <v>0</v>
      </c>
      <c r="BI294" s="222">
        <f>IF(N294="nulová",J294,0)</f>
        <v>0</v>
      </c>
      <c r="BJ294" s="17" t="s">
        <v>79</v>
      </c>
      <c r="BK294" s="222">
        <f>ROUND(I294*H294,2)</f>
        <v>738</v>
      </c>
      <c r="BL294" s="17" t="s">
        <v>136</v>
      </c>
      <c r="BM294" s="221" t="s">
        <v>383</v>
      </c>
    </row>
    <row r="295" s="14" customFormat="1">
      <c r="A295" s="14"/>
      <c r="B295" s="233"/>
      <c r="C295" s="234"/>
      <c r="D295" s="225" t="s">
        <v>138</v>
      </c>
      <c r="E295" s="235" t="s">
        <v>1</v>
      </c>
      <c r="F295" s="236" t="s">
        <v>384</v>
      </c>
      <c r="G295" s="234"/>
      <c r="H295" s="237">
        <v>3</v>
      </c>
      <c r="I295" s="234"/>
      <c r="J295" s="234"/>
      <c r="K295" s="234"/>
      <c r="L295" s="238"/>
      <c r="M295" s="239"/>
      <c r="N295" s="240"/>
      <c r="O295" s="240"/>
      <c r="P295" s="240"/>
      <c r="Q295" s="240"/>
      <c r="R295" s="240"/>
      <c r="S295" s="240"/>
      <c r="T295" s="24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2" t="s">
        <v>138</v>
      </c>
      <c r="AU295" s="242" t="s">
        <v>81</v>
      </c>
      <c r="AV295" s="14" t="s">
        <v>81</v>
      </c>
      <c r="AW295" s="14" t="s">
        <v>28</v>
      </c>
      <c r="AX295" s="14" t="s">
        <v>79</v>
      </c>
      <c r="AY295" s="242" t="s">
        <v>129</v>
      </c>
    </row>
    <row r="296" s="2" customFormat="1" ht="16.5" customHeight="1">
      <c r="A296" s="32"/>
      <c r="B296" s="33"/>
      <c r="C296" s="253" t="s">
        <v>385</v>
      </c>
      <c r="D296" s="253" t="s">
        <v>255</v>
      </c>
      <c r="E296" s="254" t="s">
        <v>386</v>
      </c>
      <c r="F296" s="255" t="s">
        <v>387</v>
      </c>
      <c r="G296" s="256" t="s">
        <v>343</v>
      </c>
      <c r="H296" s="257">
        <v>2</v>
      </c>
      <c r="I296" s="258">
        <v>145</v>
      </c>
      <c r="J296" s="258">
        <f>ROUND(I296*H296,2)</f>
        <v>290</v>
      </c>
      <c r="K296" s="255" t="s">
        <v>135</v>
      </c>
      <c r="L296" s="259"/>
      <c r="M296" s="260" t="s">
        <v>1</v>
      </c>
      <c r="N296" s="261" t="s">
        <v>36</v>
      </c>
      <c r="O296" s="219">
        <v>0</v>
      </c>
      <c r="P296" s="219">
        <f>O296*H296</f>
        <v>0</v>
      </c>
      <c r="Q296" s="219">
        <v>2.0000000000000002E-05</v>
      </c>
      <c r="R296" s="219">
        <f>Q296*H296</f>
        <v>4.0000000000000003E-05</v>
      </c>
      <c r="S296" s="219">
        <v>0</v>
      </c>
      <c r="T296" s="220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221" t="s">
        <v>196</v>
      </c>
      <c r="AT296" s="221" t="s">
        <v>255</v>
      </c>
      <c r="AU296" s="221" t="s">
        <v>81</v>
      </c>
      <c r="AY296" s="17" t="s">
        <v>129</v>
      </c>
      <c r="BE296" s="222">
        <f>IF(N296="základní",J296,0)</f>
        <v>290</v>
      </c>
      <c r="BF296" s="222">
        <f>IF(N296="snížená",J296,0)</f>
        <v>0</v>
      </c>
      <c r="BG296" s="222">
        <f>IF(N296="zákl. přenesená",J296,0)</f>
        <v>0</v>
      </c>
      <c r="BH296" s="222">
        <f>IF(N296="sníž. přenesená",J296,0)</f>
        <v>0</v>
      </c>
      <c r="BI296" s="222">
        <f>IF(N296="nulová",J296,0)</f>
        <v>0</v>
      </c>
      <c r="BJ296" s="17" t="s">
        <v>79</v>
      </c>
      <c r="BK296" s="222">
        <f>ROUND(I296*H296,2)</f>
        <v>290</v>
      </c>
      <c r="BL296" s="17" t="s">
        <v>136</v>
      </c>
      <c r="BM296" s="221" t="s">
        <v>388</v>
      </c>
    </row>
    <row r="297" s="2" customFormat="1" ht="24.15" customHeight="1">
      <c r="A297" s="32"/>
      <c r="B297" s="33"/>
      <c r="C297" s="253" t="s">
        <v>389</v>
      </c>
      <c r="D297" s="253" t="s">
        <v>255</v>
      </c>
      <c r="E297" s="254" t="s">
        <v>390</v>
      </c>
      <c r="F297" s="255" t="s">
        <v>391</v>
      </c>
      <c r="G297" s="256" t="s">
        <v>315</v>
      </c>
      <c r="H297" s="257">
        <v>1</v>
      </c>
      <c r="I297" s="258">
        <v>4080</v>
      </c>
      <c r="J297" s="258">
        <f>ROUND(I297*H297,2)</f>
        <v>4080</v>
      </c>
      <c r="K297" s="255" t="s">
        <v>1</v>
      </c>
      <c r="L297" s="259"/>
      <c r="M297" s="260" t="s">
        <v>1</v>
      </c>
      <c r="N297" s="261" t="s">
        <v>36</v>
      </c>
      <c r="O297" s="219">
        <v>0</v>
      </c>
      <c r="P297" s="219">
        <f>O297*H297</f>
        <v>0</v>
      </c>
      <c r="Q297" s="219">
        <v>0.12</v>
      </c>
      <c r="R297" s="219">
        <f>Q297*H297</f>
        <v>0.12</v>
      </c>
      <c r="S297" s="219">
        <v>0</v>
      </c>
      <c r="T297" s="220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221" t="s">
        <v>196</v>
      </c>
      <c r="AT297" s="221" t="s">
        <v>255</v>
      </c>
      <c r="AU297" s="221" t="s">
        <v>81</v>
      </c>
      <c r="AY297" s="17" t="s">
        <v>129</v>
      </c>
      <c r="BE297" s="222">
        <f>IF(N297="základní",J297,0)</f>
        <v>4080</v>
      </c>
      <c r="BF297" s="222">
        <f>IF(N297="snížená",J297,0)</f>
        <v>0</v>
      </c>
      <c r="BG297" s="222">
        <f>IF(N297="zákl. přenesená",J297,0)</f>
        <v>0</v>
      </c>
      <c r="BH297" s="222">
        <f>IF(N297="sníž. přenesená",J297,0)</f>
        <v>0</v>
      </c>
      <c r="BI297" s="222">
        <f>IF(N297="nulová",J297,0)</f>
        <v>0</v>
      </c>
      <c r="BJ297" s="17" t="s">
        <v>79</v>
      </c>
      <c r="BK297" s="222">
        <f>ROUND(I297*H297,2)</f>
        <v>4080</v>
      </c>
      <c r="BL297" s="17" t="s">
        <v>136</v>
      </c>
      <c r="BM297" s="221" t="s">
        <v>392</v>
      </c>
    </row>
    <row r="298" s="2" customFormat="1" ht="24.15" customHeight="1">
      <c r="A298" s="32"/>
      <c r="B298" s="33"/>
      <c r="C298" s="253" t="s">
        <v>393</v>
      </c>
      <c r="D298" s="253" t="s">
        <v>255</v>
      </c>
      <c r="E298" s="254" t="s">
        <v>394</v>
      </c>
      <c r="F298" s="255" t="s">
        <v>395</v>
      </c>
      <c r="G298" s="256" t="s">
        <v>315</v>
      </c>
      <c r="H298" s="257">
        <v>1</v>
      </c>
      <c r="I298" s="258">
        <v>4900</v>
      </c>
      <c r="J298" s="258">
        <f>ROUND(I298*H298,2)</f>
        <v>4900</v>
      </c>
      <c r="K298" s="255" t="s">
        <v>1</v>
      </c>
      <c r="L298" s="259"/>
      <c r="M298" s="260" t="s">
        <v>1</v>
      </c>
      <c r="N298" s="261" t="s">
        <v>36</v>
      </c>
      <c r="O298" s="219">
        <v>0</v>
      </c>
      <c r="P298" s="219">
        <f>O298*H298</f>
        <v>0</v>
      </c>
      <c r="Q298" s="219">
        <v>0.050000000000000003</v>
      </c>
      <c r="R298" s="219">
        <f>Q298*H298</f>
        <v>0.050000000000000003</v>
      </c>
      <c r="S298" s="219">
        <v>0</v>
      </c>
      <c r="T298" s="220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221" t="s">
        <v>196</v>
      </c>
      <c r="AT298" s="221" t="s">
        <v>255</v>
      </c>
      <c r="AU298" s="221" t="s">
        <v>81</v>
      </c>
      <c r="AY298" s="17" t="s">
        <v>129</v>
      </c>
      <c r="BE298" s="222">
        <f>IF(N298="základní",J298,0)</f>
        <v>4900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17" t="s">
        <v>79</v>
      </c>
      <c r="BK298" s="222">
        <f>ROUND(I298*H298,2)</f>
        <v>4900</v>
      </c>
      <c r="BL298" s="17" t="s">
        <v>136</v>
      </c>
      <c r="BM298" s="221" t="s">
        <v>396</v>
      </c>
    </row>
    <row r="299" s="2" customFormat="1" ht="24.15" customHeight="1">
      <c r="A299" s="32"/>
      <c r="B299" s="33"/>
      <c r="C299" s="211" t="s">
        <v>397</v>
      </c>
      <c r="D299" s="211" t="s">
        <v>131</v>
      </c>
      <c r="E299" s="212" t="s">
        <v>398</v>
      </c>
      <c r="F299" s="213" t="s">
        <v>399</v>
      </c>
      <c r="G299" s="214" t="s">
        <v>315</v>
      </c>
      <c r="H299" s="215">
        <v>2</v>
      </c>
      <c r="I299" s="216">
        <v>3670</v>
      </c>
      <c r="J299" s="216">
        <f>ROUND(I299*H299,2)</f>
        <v>7340</v>
      </c>
      <c r="K299" s="213" t="s">
        <v>135</v>
      </c>
      <c r="L299" s="38"/>
      <c r="M299" s="217" t="s">
        <v>1</v>
      </c>
      <c r="N299" s="218" t="s">
        <v>36</v>
      </c>
      <c r="O299" s="219">
        <v>1.3340000000000001</v>
      </c>
      <c r="P299" s="219">
        <f>O299*H299</f>
        <v>2.6680000000000001</v>
      </c>
      <c r="Q299" s="219">
        <v>0.089999999999999997</v>
      </c>
      <c r="R299" s="219">
        <f>Q299*H299</f>
        <v>0.17999999999999999</v>
      </c>
      <c r="S299" s="219">
        <v>0</v>
      </c>
      <c r="T299" s="220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221" t="s">
        <v>136</v>
      </c>
      <c r="AT299" s="221" t="s">
        <v>131</v>
      </c>
      <c r="AU299" s="221" t="s">
        <v>81</v>
      </c>
      <c r="AY299" s="17" t="s">
        <v>129</v>
      </c>
      <c r="BE299" s="222">
        <f>IF(N299="základní",J299,0)</f>
        <v>7340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7" t="s">
        <v>79</v>
      </c>
      <c r="BK299" s="222">
        <f>ROUND(I299*H299,2)</f>
        <v>7340</v>
      </c>
      <c r="BL299" s="17" t="s">
        <v>136</v>
      </c>
      <c r="BM299" s="221" t="s">
        <v>400</v>
      </c>
    </row>
    <row r="300" s="2" customFormat="1" ht="24.15" customHeight="1">
      <c r="A300" s="32"/>
      <c r="B300" s="33"/>
      <c r="C300" s="253" t="s">
        <v>401</v>
      </c>
      <c r="D300" s="253" t="s">
        <v>255</v>
      </c>
      <c r="E300" s="254" t="s">
        <v>402</v>
      </c>
      <c r="F300" s="255" t="s">
        <v>403</v>
      </c>
      <c r="G300" s="256" t="s">
        <v>315</v>
      </c>
      <c r="H300" s="257">
        <v>1</v>
      </c>
      <c r="I300" s="258">
        <v>4650</v>
      </c>
      <c r="J300" s="258">
        <f>ROUND(I300*H300,2)</f>
        <v>4650</v>
      </c>
      <c r="K300" s="255" t="s">
        <v>135</v>
      </c>
      <c r="L300" s="259"/>
      <c r="M300" s="260" t="s">
        <v>1</v>
      </c>
      <c r="N300" s="261" t="s">
        <v>36</v>
      </c>
      <c r="O300" s="219">
        <v>0</v>
      </c>
      <c r="P300" s="219">
        <f>O300*H300</f>
        <v>0</v>
      </c>
      <c r="Q300" s="219">
        <v>0.44900000000000001</v>
      </c>
      <c r="R300" s="219">
        <f>Q300*H300</f>
        <v>0.44900000000000001</v>
      </c>
      <c r="S300" s="219">
        <v>0</v>
      </c>
      <c r="T300" s="220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221" t="s">
        <v>196</v>
      </c>
      <c r="AT300" s="221" t="s">
        <v>255</v>
      </c>
      <c r="AU300" s="221" t="s">
        <v>81</v>
      </c>
      <c r="AY300" s="17" t="s">
        <v>129</v>
      </c>
      <c r="BE300" s="222">
        <f>IF(N300="základní",J300,0)</f>
        <v>4650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17" t="s">
        <v>79</v>
      </c>
      <c r="BK300" s="222">
        <f>ROUND(I300*H300,2)</f>
        <v>4650</v>
      </c>
      <c r="BL300" s="17" t="s">
        <v>136</v>
      </c>
      <c r="BM300" s="221" t="s">
        <v>404</v>
      </c>
    </row>
    <row r="301" s="2" customFormat="1" ht="24.15" customHeight="1">
      <c r="A301" s="32"/>
      <c r="B301" s="33"/>
      <c r="C301" s="211" t="s">
        <v>405</v>
      </c>
      <c r="D301" s="211" t="s">
        <v>131</v>
      </c>
      <c r="E301" s="212" t="s">
        <v>406</v>
      </c>
      <c r="F301" s="213" t="s">
        <v>407</v>
      </c>
      <c r="G301" s="214" t="s">
        <v>315</v>
      </c>
      <c r="H301" s="215">
        <v>1</v>
      </c>
      <c r="I301" s="216">
        <v>744</v>
      </c>
      <c r="J301" s="216">
        <f>ROUND(I301*H301,2)</f>
        <v>744</v>
      </c>
      <c r="K301" s="213" t="s">
        <v>135</v>
      </c>
      <c r="L301" s="38"/>
      <c r="M301" s="217" t="s">
        <v>1</v>
      </c>
      <c r="N301" s="218" t="s">
        <v>36</v>
      </c>
      <c r="O301" s="219">
        <v>0.81699999999999995</v>
      </c>
      <c r="P301" s="219">
        <f>O301*H301</f>
        <v>0.81699999999999995</v>
      </c>
      <c r="Q301" s="219">
        <v>0.039269999999999999</v>
      </c>
      <c r="R301" s="219">
        <f>Q301*H301</f>
        <v>0.039269999999999999</v>
      </c>
      <c r="S301" s="219">
        <v>0</v>
      </c>
      <c r="T301" s="220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221" t="s">
        <v>136</v>
      </c>
      <c r="AT301" s="221" t="s">
        <v>131</v>
      </c>
      <c r="AU301" s="221" t="s">
        <v>81</v>
      </c>
      <c r="AY301" s="17" t="s">
        <v>129</v>
      </c>
      <c r="BE301" s="222">
        <f>IF(N301="základní",J301,0)</f>
        <v>744</v>
      </c>
      <c r="BF301" s="222">
        <f>IF(N301="snížená",J301,0)</f>
        <v>0</v>
      </c>
      <c r="BG301" s="222">
        <f>IF(N301="zákl. přenesená",J301,0)</f>
        <v>0</v>
      </c>
      <c r="BH301" s="222">
        <f>IF(N301="sníž. přenesená",J301,0)</f>
        <v>0</v>
      </c>
      <c r="BI301" s="222">
        <f>IF(N301="nulová",J301,0)</f>
        <v>0</v>
      </c>
      <c r="BJ301" s="17" t="s">
        <v>79</v>
      </c>
      <c r="BK301" s="222">
        <f>ROUND(I301*H301,2)</f>
        <v>744</v>
      </c>
      <c r="BL301" s="17" t="s">
        <v>136</v>
      </c>
      <c r="BM301" s="221" t="s">
        <v>408</v>
      </c>
    </row>
    <row r="302" s="2" customFormat="1" ht="24.15" customHeight="1">
      <c r="A302" s="32"/>
      <c r="B302" s="33"/>
      <c r="C302" s="253" t="s">
        <v>409</v>
      </c>
      <c r="D302" s="253" t="s">
        <v>255</v>
      </c>
      <c r="E302" s="254" t="s">
        <v>410</v>
      </c>
      <c r="F302" s="255" t="s">
        <v>411</v>
      </c>
      <c r="G302" s="256" t="s">
        <v>315</v>
      </c>
      <c r="H302" s="257">
        <v>1</v>
      </c>
      <c r="I302" s="258">
        <v>3080</v>
      </c>
      <c r="J302" s="258">
        <f>ROUND(I302*H302,2)</f>
        <v>3080</v>
      </c>
      <c r="K302" s="255" t="s">
        <v>135</v>
      </c>
      <c r="L302" s="259"/>
      <c r="M302" s="260" t="s">
        <v>1</v>
      </c>
      <c r="N302" s="261" t="s">
        <v>36</v>
      </c>
      <c r="O302" s="219">
        <v>0</v>
      </c>
      <c r="P302" s="219">
        <f>O302*H302</f>
        <v>0</v>
      </c>
      <c r="Q302" s="219">
        <v>0.58499999999999996</v>
      </c>
      <c r="R302" s="219">
        <f>Q302*H302</f>
        <v>0.58499999999999996</v>
      </c>
      <c r="S302" s="219">
        <v>0</v>
      </c>
      <c r="T302" s="220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221" t="s">
        <v>196</v>
      </c>
      <c r="AT302" s="221" t="s">
        <v>255</v>
      </c>
      <c r="AU302" s="221" t="s">
        <v>81</v>
      </c>
      <c r="AY302" s="17" t="s">
        <v>129</v>
      </c>
      <c r="BE302" s="222">
        <f>IF(N302="základní",J302,0)</f>
        <v>3080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17" t="s">
        <v>79</v>
      </c>
      <c r="BK302" s="222">
        <f>ROUND(I302*H302,2)</f>
        <v>3080</v>
      </c>
      <c r="BL302" s="17" t="s">
        <v>136</v>
      </c>
      <c r="BM302" s="221" t="s">
        <v>412</v>
      </c>
    </row>
    <row r="303" s="2" customFormat="1" ht="24.15" customHeight="1">
      <c r="A303" s="32"/>
      <c r="B303" s="33"/>
      <c r="C303" s="211" t="s">
        <v>413</v>
      </c>
      <c r="D303" s="211" t="s">
        <v>131</v>
      </c>
      <c r="E303" s="212" t="s">
        <v>414</v>
      </c>
      <c r="F303" s="213" t="s">
        <v>415</v>
      </c>
      <c r="G303" s="214" t="s">
        <v>315</v>
      </c>
      <c r="H303" s="215">
        <v>1</v>
      </c>
      <c r="I303" s="216">
        <v>1780</v>
      </c>
      <c r="J303" s="216">
        <f>ROUND(I303*H303,2)</f>
        <v>1780</v>
      </c>
      <c r="K303" s="213" t="s">
        <v>135</v>
      </c>
      <c r="L303" s="38"/>
      <c r="M303" s="217" t="s">
        <v>1</v>
      </c>
      <c r="N303" s="218" t="s">
        <v>36</v>
      </c>
      <c r="O303" s="219">
        <v>2.2229999999999999</v>
      </c>
      <c r="P303" s="219">
        <f>O303*H303</f>
        <v>2.2229999999999999</v>
      </c>
      <c r="Q303" s="219">
        <v>0.01218</v>
      </c>
      <c r="R303" s="219">
        <f>Q303*H303</f>
        <v>0.01218</v>
      </c>
      <c r="S303" s="219">
        <v>0</v>
      </c>
      <c r="T303" s="220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221" t="s">
        <v>136</v>
      </c>
      <c r="AT303" s="221" t="s">
        <v>131</v>
      </c>
      <c r="AU303" s="221" t="s">
        <v>81</v>
      </c>
      <c r="AY303" s="17" t="s">
        <v>129</v>
      </c>
      <c r="BE303" s="222">
        <f>IF(N303="základní",J303,0)</f>
        <v>1780</v>
      </c>
      <c r="BF303" s="222">
        <f>IF(N303="snížená",J303,0)</f>
        <v>0</v>
      </c>
      <c r="BG303" s="222">
        <f>IF(N303="zákl. přenesená",J303,0)</f>
        <v>0</v>
      </c>
      <c r="BH303" s="222">
        <f>IF(N303="sníž. přenesená",J303,0)</f>
        <v>0</v>
      </c>
      <c r="BI303" s="222">
        <f>IF(N303="nulová",J303,0)</f>
        <v>0</v>
      </c>
      <c r="BJ303" s="17" t="s">
        <v>79</v>
      </c>
      <c r="BK303" s="222">
        <f>ROUND(I303*H303,2)</f>
        <v>1780</v>
      </c>
      <c r="BL303" s="17" t="s">
        <v>136</v>
      </c>
      <c r="BM303" s="221" t="s">
        <v>416</v>
      </c>
    </row>
    <row r="304" s="2" customFormat="1" ht="16.5" customHeight="1">
      <c r="A304" s="32"/>
      <c r="B304" s="33"/>
      <c r="C304" s="253" t="s">
        <v>417</v>
      </c>
      <c r="D304" s="253" t="s">
        <v>255</v>
      </c>
      <c r="E304" s="254" t="s">
        <v>418</v>
      </c>
      <c r="F304" s="255" t="s">
        <v>419</v>
      </c>
      <c r="G304" s="256" t="s">
        <v>315</v>
      </c>
      <c r="H304" s="257">
        <v>1</v>
      </c>
      <c r="I304" s="258">
        <v>1680</v>
      </c>
      <c r="J304" s="258">
        <f>ROUND(I304*H304,2)</f>
        <v>1680</v>
      </c>
      <c r="K304" s="255" t="s">
        <v>135</v>
      </c>
      <c r="L304" s="259"/>
      <c r="M304" s="260" t="s">
        <v>1</v>
      </c>
      <c r="N304" s="261" t="s">
        <v>36</v>
      </c>
      <c r="O304" s="219">
        <v>0</v>
      </c>
      <c r="P304" s="219">
        <f>O304*H304</f>
        <v>0</v>
      </c>
      <c r="Q304" s="219">
        <v>0.26200000000000001</v>
      </c>
      <c r="R304" s="219">
        <f>Q304*H304</f>
        <v>0.26200000000000001</v>
      </c>
      <c r="S304" s="219">
        <v>0</v>
      </c>
      <c r="T304" s="220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221" t="s">
        <v>196</v>
      </c>
      <c r="AT304" s="221" t="s">
        <v>255</v>
      </c>
      <c r="AU304" s="221" t="s">
        <v>81</v>
      </c>
      <c r="AY304" s="17" t="s">
        <v>129</v>
      </c>
      <c r="BE304" s="222">
        <f>IF(N304="základní",J304,0)</f>
        <v>1680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17" t="s">
        <v>79</v>
      </c>
      <c r="BK304" s="222">
        <f>ROUND(I304*H304,2)</f>
        <v>1680</v>
      </c>
      <c r="BL304" s="17" t="s">
        <v>136</v>
      </c>
      <c r="BM304" s="221" t="s">
        <v>420</v>
      </c>
    </row>
    <row r="305" s="2" customFormat="1" ht="16.5" customHeight="1">
      <c r="A305" s="32"/>
      <c r="B305" s="33"/>
      <c r="C305" s="253" t="s">
        <v>421</v>
      </c>
      <c r="D305" s="253" t="s">
        <v>255</v>
      </c>
      <c r="E305" s="254" t="s">
        <v>422</v>
      </c>
      <c r="F305" s="255" t="s">
        <v>423</v>
      </c>
      <c r="G305" s="256" t="s">
        <v>315</v>
      </c>
      <c r="H305" s="257">
        <v>1</v>
      </c>
      <c r="I305" s="258">
        <v>4340</v>
      </c>
      <c r="J305" s="258">
        <f>ROUND(I305*H305,2)</f>
        <v>4340</v>
      </c>
      <c r="K305" s="255" t="s">
        <v>135</v>
      </c>
      <c r="L305" s="259"/>
      <c r="M305" s="260" t="s">
        <v>1</v>
      </c>
      <c r="N305" s="261" t="s">
        <v>36</v>
      </c>
      <c r="O305" s="219">
        <v>0</v>
      </c>
      <c r="P305" s="219">
        <f>O305*H305</f>
        <v>0</v>
      </c>
      <c r="Q305" s="219">
        <v>1.0540000000000001</v>
      </c>
      <c r="R305" s="219">
        <f>Q305*H305</f>
        <v>1.0540000000000001</v>
      </c>
      <c r="S305" s="219">
        <v>0</v>
      </c>
      <c r="T305" s="220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221" t="s">
        <v>196</v>
      </c>
      <c r="AT305" s="221" t="s">
        <v>255</v>
      </c>
      <c r="AU305" s="221" t="s">
        <v>81</v>
      </c>
      <c r="AY305" s="17" t="s">
        <v>129</v>
      </c>
      <c r="BE305" s="222">
        <f>IF(N305="základní",J305,0)</f>
        <v>4340</v>
      </c>
      <c r="BF305" s="222">
        <f>IF(N305="snížená",J305,0)</f>
        <v>0</v>
      </c>
      <c r="BG305" s="222">
        <f>IF(N305="zákl. přenesená",J305,0)</f>
        <v>0</v>
      </c>
      <c r="BH305" s="222">
        <f>IF(N305="sníž. přenesená",J305,0)</f>
        <v>0</v>
      </c>
      <c r="BI305" s="222">
        <f>IF(N305="nulová",J305,0)</f>
        <v>0</v>
      </c>
      <c r="BJ305" s="17" t="s">
        <v>79</v>
      </c>
      <c r="BK305" s="222">
        <f>ROUND(I305*H305,2)</f>
        <v>4340</v>
      </c>
      <c r="BL305" s="17" t="s">
        <v>136</v>
      </c>
      <c r="BM305" s="221" t="s">
        <v>424</v>
      </c>
    </row>
    <row r="306" s="2" customFormat="1" ht="24.15" customHeight="1">
      <c r="A306" s="32"/>
      <c r="B306" s="33"/>
      <c r="C306" s="211" t="s">
        <v>425</v>
      </c>
      <c r="D306" s="211" t="s">
        <v>131</v>
      </c>
      <c r="E306" s="212" t="s">
        <v>426</v>
      </c>
      <c r="F306" s="213" t="s">
        <v>427</v>
      </c>
      <c r="G306" s="214" t="s">
        <v>315</v>
      </c>
      <c r="H306" s="215">
        <v>2</v>
      </c>
      <c r="I306" s="216">
        <v>1030</v>
      </c>
      <c r="J306" s="216">
        <f>ROUND(I306*H306,2)</f>
        <v>2060</v>
      </c>
      <c r="K306" s="213" t="s">
        <v>135</v>
      </c>
      <c r="L306" s="38"/>
      <c r="M306" s="217" t="s">
        <v>1</v>
      </c>
      <c r="N306" s="218" t="s">
        <v>36</v>
      </c>
      <c r="O306" s="219">
        <v>1.5620000000000001</v>
      </c>
      <c r="P306" s="219">
        <f>O306*H306</f>
        <v>3.1240000000000001</v>
      </c>
      <c r="Q306" s="219">
        <v>0.010189999999999999</v>
      </c>
      <c r="R306" s="219">
        <f>Q306*H306</f>
        <v>0.020379999999999999</v>
      </c>
      <c r="S306" s="219">
        <v>0</v>
      </c>
      <c r="T306" s="220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221" t="s">
        <v>136</v>
      </c>
      <c r="AT306" s="221" t="s">
        <v>131</v>
      </c>
      <c r="AU306" s="221" t="s">
        <v>81</v>
      </c>
      <c r="AY306" s="17" t="s">
        <v>129</v>
      </c>
      <c r="BE306" s="222">
        <f>IF(N306="základní",J306,0)</f>
        <v>2060</v>
      </c>
      <c r="BF306" s="222">
        <f>IF(N306="snížená",J306,0)</f>
        <v>0</v>
      </c>
      <c r="BG306" s="222">
        <f>IF(N306="zákl. přenesená",J306,0)</f>
        <v>0</v>
      </c>
      <c r="BH306" s="222">
        <f>IF(N306="sníž. přenesená",J306,0)</f>
        <v>0</v>
      </c>
      <c r="BI306" s="222">
        <f>IF(N306="nulová",J306,0)</f>
        <v>0</v>
      </c>
      <c r="BJ306" s="17" t="s">
        <v>79</v>
      </c>
      <c r="BK306" s="222">
        <f>ROUND(I306*H306,2)</f>
        <v>2060</v>
      </c>
      <c r="BL306" s="17" t="s">
        <v>136</v>
      </c>
      <c r="BM306" s="221" t="s">
        <v>428</v>
      </c>
    </row>
    <row r="307" s="2" customFormat="1" ht="24.15" customHeight="1">
      <c r="A307" s="32"/>
      <c r="B307" s="33"/>
      <c r="C307" s="253" t="s">
        <v>429</v>
      </c>
      <c r="D307" s="253" t="s">
        <v>255</v>
      </c>
      <c r="E307" s="254" t="s">
        <v>430</v>
      </c>
      <c r="F307" s="255" t="s">
        <v>431</v>
      </c>
      <c r="G307" s="256" t="s">
        <v>315</v>
      </c>
      <c r="H307" s="257">
        <v>1</v>
      </c>
      <c r="I307" s="258">
        <v>11700</v>
      </c>
      <c r="J307" s="258">
        <f>ROUND(I307*H307,2)</f>
        <v>11700</v>
      </c>
      <c r="K307" s="255" t="s">
        <v>135</v>
      </c>
      <c r="L307" s="259"/>
      <c r="M307" s="260" t="s">
        <v>1</v>
      </c>
      <c r="N307" s="261" t="s">
        <v>36</v>
      </c>
      <c r="O307" s="219">
        <v>0</v>
      </c>
      <c r="P307" s="219">
        <f>O307*H307</f>
        <v>0</v>
      </c>
      <c r="Q307" s="219">
        <v>1.45</v>
      </c>
      <c r="R307" s="219">
        <f>Q307*H307</f>
        <v>1.45</v>
      </c>
      <c r="S307" s="219">
        <v>0</v>
      </c>
      <c r="T307" s="220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221" t="s">
        <v>196</v>
      </c>
      <c r="AT307" s="221" t="s">
        <v>255</v>
      </c>
      <c r="AU307" s="221" t="s">
        <v>81</v>
      </c>
      <c r="AY307" s="17" t="s">
        <v>129</v>
      </c>
      <c r="BE307" s="222">
        <f>IF(N307="základní",J307,0)</f>
        <v>11700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17" t="s">
        <v>79</v>
      </c>
      <c r="BK307" s="222">
        <f>ROUND(I307*H307,2)</f>
        <v>11700</v>
      </c>
      <c r="BL307" s="17" t="s">
        <v>136</v>
      </c>
      <c r="BM307" s="221" t="s">
        <v>432</v>
      </c>
    </row>
    <row r="308" s="2" customFormat="1">
      <c r="A308" s="32"/>
      <c r="B308" s="33"/>
      <c r="C308" s="34"/>
      <c r="D308" s="225" t="s">
        <v>275</v>
      </c>
      <c r="E308" s="34"/>
      <c r="F308" s="262" t="s">
        <v>433</v>
      </c>
      <c r="G308" s="34"/>
      <c r="H308" s="34"/>
      <c r="I308" s="34"/>
      <c r="J308" s="34"/>
      <c r="K308" s="34"/>
      <c r="L308" s="38"/>
      <c r="M308" s="263"/>
      <c r="N308" s="264"/>
      <c r="O308" s="84"/>
      <c r="P308" s="84"/>
      <c r="Q308" s="84"/>
      <c r="R308" s="84"/>
      <c r="S308" s="84"/>
      <c r="T308" s="85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T308" s="17" t="s">
        <v>275</v>
      </c>
      <c r="AU308" s="17" t="s">
        <v>81</v>
      </c>
    </row>
    <row r="309" s="2" customFormat="1" ht="24.15" customHeight="1">
      <c r="A309" s="32"/>
      <c r="B309" s="33"/>
      <c r="C309" s="253" t="s">
        <v>434</v>
      </c>
      <c r="D309" s="253" t="s">
        <v>255</v>
      </c>
      <c r="E309" s="254" t="s">
        <v>435</v>
      </c>
      <c r="F309" s="255" t="s">
        <v>436</v>
      </c>
      <c r="G309" s="256" t="s">
        <v>315</v>
      </c>
      <c r="H309" s="257">
        <v>1</v>
      </c>
      <c r="I309" s="258">
        <v>13500</v>
      </c>
      <c r="J309" s="258">
        <f>ROUND(I309*H309,2)</f>
        <v>13500</v>
      </c>
      <c r="K309" s="255" t="s">
        <v>135</v>
      </c>
      <c r="L309" s="259"/>
      <c r="M309" s="260" t="s">
        <v>1</v>
      </c>
      <c r="N309" s="261" t="s">
        <v>36</v>
      </c>
      <c r="O309" s="219">
        <v>0</v>
      </c>
      <c r="P309" s="219">
        <f>O309*H309</f>
        <v>0</v>
      </c>
      <c r="Q309" s="219">
        <v>2.5299999999999998</v>
      </c>
      <c r="R309" s="219">
        <f>Q309*H309</f>
        <v>2.5299999999999998</v>
      </c>
      <c r="S309" s="219">
        <v>0</v>
      </c>
      <c r="T309" s="220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221" t="s">
        <v>196</v>
      </c>
      <c r="AT309" s="221" t="s">
        <v>255</v>
      </c>
      <c r="AU309" s="221" t="s">
        <v>81</v>
      </c>
      <c r="AY309" s="17" t="s">
        <v>129</v>
      </c>
      <c r="BE309" s="222">
        <f>IF(N309="základní",J309,0)</f>
        <v>13500</v>
      </c>
      <c r="BF309" s="222">
        <f>IF(N309="snížená",J309,0)</f>
        <v>0</v>
      </c>
      <c r="BG309" s="222">
        <f>IF(N309="zákl. přenesená",J309,0)</f>
        <v>0</v>
      </c>
      <c r="BH309" s="222">
        <f>IF(N309="sníž. přenesená",J309,0)</f>
        <v>0</v>
      </c>
      <c r="BI309" s="222">
        <f>IF(N309="nulová",J309,0)</f>
        <v>0</v>
      </c>
      <c r="BJ309" s="17" t="s">
        <v>79</v>
      </c>
      <c r="BK309" s="222">
        <f>ROUND(I309*H309,2)</f>
        <v>13500</v>
      </c>
      <c r="BL309" s="17" t="s">
        <v>136</v>
      </c>
      <c r="BM309" s="221" t="s">
        <v>437</v>
      </c>
    </row>
    <row r="310" s="2" customFormat="1">
      <c r="A310" s="32"/>
      <c r="B310" s="33"/>
      <c r="C310" s="34"/>
      <c r="D310" s="225" t="s">
        <v>275</v>
      </c>
      <c r="E310" s="34"/>
      <c r="F310" s="262" t="s">
        <v>433</v>
      </c>
      <c r="G310" s="34"/>
      <c r="H310" s="34"/>
      <c r="I310" s="34"/>
      <c r="J310" s="34"/>
      <c r="K310" s="34"/>
      <c r="L310" s="38"/>
      <c r="M310" s="263"/>
      <c r="N310" s="264"/>
      <c r="O310" s="84"/>
      <c r="P310" s="84"/>
      <c r="Q310" s="84"/>
      <c r="R310" s="84"/>
      <c r="S310" s="84"/>
      <c r="T310" s="85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T310" s="17" t="s">
        <v>275</v>
      </c>
      <c r="AU310" s="17" t="s">
        <v>81</v>
      </c>
    </row>
    <row r="311" s="2" customFormat="1" ht="24.15" customHeight="1">
      <c r="A311" s="32"/>
      <c r="B311" s="33"/>
      <c r="C311" s="211" t="s">
        <v>438</v>
      </c>
      <c r="D311" s="211" t="s">
        <v>131</v>
      </c>
      <c r="E311" s="212" t="s">
        <v>439</v>
      </c>
      <c r="F311" s="213" t="s">
        <v>440</v>
      </c>
      <c r="G311" s="214" t="s">
        <v>315</v>
      </c>
      <c r="H311" s="215">
        <v>2</v>
      </c>
      <c r="I311" s="216">
        <v>1270</v>
      </c>
      <c r="J311" s="216">
        <f>ROUND(I311*H311,2)</f>
        <v>2540</v>
      </c>
      <c r="K311" s="213" t="s">
        <v>135</v>
      </c>
      <c r="L311" s="38"/>
      <c r="M311" s="217" t="s">
        <v>1</v>
      </c>
      <c r="N311" s="218" t="s">
        <v>36</v>
      </c>
      <c r="O311" s="219">
        <v>2.0800000000000001</v>
      </c>
      <c r="P311" s="219">
        <f>O311*H311</f>
        <v>4.1600000000000001</v>
      </c>
      <c r="Q311" s="219">
        <v>0.028539999999999999</v>
      </c>
      <c r="R311" s="219">
        <f>Q311*H311</f>
        <v>0.057079999999999999</v>
      </c>
      <c r="S311" s="219">
        <v>0</v>
      </c>
      <c r="T311" s="220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221" t="s">
        <v>136</v>
      </c>
      <c r="AT311" s="221" t="s">
        <v>131</v>
      </c>
      <c r="AU311" s="221" t="s">
        <v>81</v>
      </c>
      <c r="AY311" s="17" t="s">
        <v>129</v>
      </c>
      <c r="BE311" s="222">
        <f>IF(N311="základní",J311,0)</f>
        <v>2540</v>
      </c>
      <c r="BF311" s="222">
        <f>IF(N311="snížená",J311,0)</f>
        <v>0</v>
      </c>
      <c r="BG311" s="222">
        <f>IF(N311="zákl. přenesená",J311,0)</f>
        <v>0</v>
      </c>
      <c r="BH311" s="222">
        <f>IF(N311="sníž. přenesená",J311,0)</f>
        <v>0</v>
      </c>
      <c r="BI311" s="222">
        <f>IF(N311="nulová",J311,0)</f>
        <v>0</v>
      </c>
      <c r="BJ311" s="17" t="s">
        <v>79</v>
      </c>
      <c r="BK311" s="222">
        <f>ROUND(I311*H311,2)</f>
        <v>2540</v>
      </c>
      <c r="BL311" s="17" t="s">
        <v>136</v>
      </c>
      <c r="BM311" s="221" t="s">
        <v>441</v>
      </c>
    </row>
    <row r="312" s="2" customFormat="1" ht="21.75" customHeight="1">
      <c r="A312" s="32"/>
      <c r="B312" s="33"/>
      <c r="C312" s="253" t="s">
        <v>442</v>
      </c>
      <c r="D312" s="253" t="s">
        <v>255</v>
      </c>
      <c r="E312" s="254" t="s">
        <v>443</v>
      </c>
      <c r="F312" s="255" t="s">
        <v>444</v>
      </c>
      <c r="G312" s="256" t="s">
        <v>343</v>
      </c>
      <c r="H312" s="257">
        <v>4</v>
      </c>
      <c r="I312" s="258">
        <v>225</v>
      </c>
      <c r="J312" s="258">
        <f>ROUND(I312*H312,2)</f>
        <v>900</v>
      </c>
      <c r="K312" s="255" t="s">
        <v>1</v>
      </c>
      <c r="L312" s="259"/>
      <c r="M312" s="260" t="s">
        <v>1</v>
      </c>
      <c r="N312" s="261" t="s">
        <v>36</v>
      </c>
      <c r="O312" s="219">
        <v>0</v>
      </c>
      <c r="P312" s="219">
        <f>O312*H312</f>
        <v>0</v>
      </c>
      <c r="Q312" s="219">
        <v>0.001</v>
      </c>
      <c r="R312" s="219">
        <f>Q312*H312</f>
        <v>0.0040000000000000001</v>
      </c>
      <c r="S312" s="219">
        <v>0</v>
      </c>
      <c r="T312" s="220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221" t="s">
        <v>196</v>
      </c>
      <c r="AT312" s="221" t="s">
        <v>255</v>
      </c>
      <c r="AU312" s="221" t="s">
        <v>81</v>
      </c>
      <c r="AY312" s="17" t="s">
        <v>129</v>
      </c>
      <c r="BE312" s="222">
        <f>IF(N312="základní",J312,0)</f>
        <v>900</v>
      </c>
      <c r="BF312" s="222">
        <f>IF(N312="snížená",J312,0)</f>
        <v>0</v>
      </c>
      <c r="BG312" s="222">
        <f>IF(N312="zákl. přenesená",J312,0)</f>
        <v>0</v>
      </c>
      <c r="BH312" s="222">
        <f>IF(N312="sníž. přenesená",J312,0)</f>
        <v>0</v>
      </c>
      <c r="BI312" s="222">
        <f>IF(N312="nulová",J312,0)</f>
        <v>0</v>
      </c>
      <c r="BJ312" s="17" t="s">
        <v>79</v>
      </c>
      <c r="BK312" s="222">
        <f>ROUND(I312*H312,2)</f>
        <v>900</v>
      </c>
      <c r="BL312" s="17" t="s">
        <v>136</v>
      </c>
      <c r="BM312" s="221" t="s">
        <v>445</v>
      </c>
    </row>
    <row r="313" s="2" customFormat="1" ht="33" customHeight="1">
      <c r="A313" s="32"/>
      <c r="B313" s="33"/>
      <c r="C313" s="211" t="s">
        <v>446</v>
      </c>
      <c r="D313" s="211" t="s">
        <v>131</v>
      </c>
      <c r="E313" s="212" t="s">
        <v>447</v>
      </c>
      <c r="F313" s="213" t="s">
        <v>448</v>
      </c>
      <c r="G313" s="214" t="s">
        <v>315</v>
      </c>
      <c r="H313" s="215">
        <v>1</v>
      </c>
      <c r="I313" s="216">
        <v>15200</v>
      </c>
      <c r="J313" s="216">
        <f>ROUND(I313*H313,2)</f>
        <v>15200</v>
      </c>
      <c r="K313" s="213" t="s">
        <v>135</v>
      </c>
      <c r="L313" s="38"/>
      <c r="M313" s="217" t="s">
        <v>1</v>
      </c>
      <c r="N313" s="218" t="s">
        <v>36</v>
      </c>
      <c r="O313" s="219">
        <v>1.7509999999999999</v>
      </c>
      <c r="P313" s="219">
        <f>O313*H313</f>
        <v>1.7509999999999999</v>
      </c>
      <c r="Q313" s="219">
        <v>0.42115999999999998</v>
      </c>
      <c r="R313" s="219">
        <f>Q313*H313</f>
        <v>0.42115999999999998</v>
      </c>
      <c r="S313" s="219">
        <v>0</v>
      </c>
      <c r="T313" s="220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221" t="s">
        <v>136</v>
      </c>
      <c r="AT313" s="221" t="s">
        <v>131</v>
      </c>
      <c r="AU313" s="221" t="s">
        <v>81</v>
      </c>
      <c r="AY313" s="17" t="s">
        <v>129</v>
      </c>
      <c r="BE313" s="222">
        <f>IF(N313="základní",J313,0)</f>
        <v>15200</v>
      </c>
      <c r="BF313" s="222">
        <f>IF(N313="snížená",J313,0)</f>
        <v>0</v>
      </c>
      <c r="BG313" s="222">
        <f>IF(N313="zákl. přenesená",J313,0)</f>
        <v>0</v>
      </c>
      <c r="BH313" s="222">
        <f>IF(N313="sníž. přenesená",J313,0)</f>
        <v>0</v>
      </c>
      <c r="BI313" s="222">
        <f>IF(N313="nulová",J313,0)</f>
        <v>0</v>
      </c>
      <c r="BJ313" s="17" t="s">
        <v>79</v>
      </c>
      <c r="BK313" s="222">
        <f>ROUND(I313*H313,2)</f>
        <v>15200</v>
      </c>
      <c r="BL313" s="17" t="s">
        <v>136</v>
      </c>
      <c r="BM313" s="221" t="s">
        <v>449</v>
      </c>
    </row>
    <row r="314" s="2" customFormat="1" ht="24.15" customHeight="1">
      <c r="A314" s="32"/>
      <c r="B314" s="33"/>
      <c r="C314" s="211" t="s">
        <v>450</v>
      </c>
      <c r="D314" s="211" t="s">
        <v>131</v>
      </c>
      <c r="E314" s="212" t="s">
        <v>451</v>
      </c>
      <c r="F314" s="213" t="s">
        <v>452</v>
      </c>
      <c r="G314" s="214" t="s">
        <v>315</v>
      </c>
      <c r="H314" s="215">
        <v>1</v>
      </c>
      <c r="I314" s="216">
        <v>6820</v>
      </c>
      <c r="J314" s="216">
        <f>ROUND(I314*H314,2)</f>
        <v>6820</v>
      </c>
      <c r="K314" s="213" t="s">
        <v>135</v>
      </c>
      <c r="L314" s="38"/>
      <c r="M314" s="217" t="s">
        <v>1</v>
      </c>
      <c r="N314" s="218" t="s">
        <v>36</v>
      </c>
      <c r="O314" s="219">
        <v>0.25</v>
      </c>
      <c r="P314" s="219">
        <f>O314*H314</f>
        <v>0.25</v>
      </c>
      <c r="Q314" s="219">
        <v>0.036400000000000002</v>
      </c>
      <c r="R314" s="219">
        <f>Q314*H314</f>
        <v>0.036400000000000002</v>
      </c>
      <c r="S314" s="219">
        <v>0</v>
      </c>
      <c r="T314" s="220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221" t="s">
        <v>136</v>
      </c>
      <c r="AT314" s="221" t="s">
        <v>131</v>
      </c>
      <c r="AU314" s="221" t="s">
        <v>81</v>
      </c>
      <c r="AY314" s="17" t="s">
        <v>129</v>
      </c>
      <c r="BE314" s="222">
        <f>IF(N314="základní",J314,0)</f>
        <v>6820</v>
      </c>
      <c r="BF314" s="222">
        <f>IF(N314="snížená",J314,0)</f>
        <v>0</v>
      </c>
      <c r="BG314" s="222">
        <f>IF(N314="zákl. přenesená",J314,0)</f>
        <v>0</v>
      </c>
      <c r="BH314" s="222">
        <f>IF(N314="sníž. přenesená",J314,0)</f>
        <v>0</v>
      </c>
      <c r="BI314" s="222">
        <f>IF(N314="nulová",J314,0)</f>
        <v>0</v>
      </c>
      <c r="BJ314" s="17" t="s">
        <v>79</v>
      </c>
      <c r="BK314" s="222">
        <f>ROUND(I314*H314,2)</f>
        <v>6820</v>
      </c>
      <c r="BL314" s="17" t="s">
        <v>136</v>
      </c>
      <c r="BM314" s="221" t="s">
        <v>453</v>
      </c>
    </row>
    <row r="315" s="2" customFormat="1" ht="24.15" customHeight="1">
      <c r="A315" s="32"/>
      <c r="B315" s="33"/>
      <c r="C315" s="211" t="s">
        <v>454</v>
      </c>
      <c r="D315" s="211" t="s">
        <v>131</v>
      </c>
      <c r="E315" s="212" t="s">
        <v>455</v>
      </c>
      <c r="F315" s="213" t="s">
        <v>456</v>
      </c>
      <c r="G315" s="214" t="s">
        <v>315</v>
      </c>
      <c r="H315" s="215">
        <v>1</v>
      </c>
      <c r="I315" s="216">
        <v>8780</v>
      </c>
      <c r="J315" s="216">
        <f>ROUND(I315*H315,2)</f>
        <v>8780</v>
      </c>
      <c r="K315" s="213" t="s">
        <v>135</v>
      </c>
      <c r="L315" s="38"/>
      <c r="M315" s="217" t="s">
        <v>1</v>
      </c>
      <c r="N315" s="218" t="s">
        <v>36</v>
      </c>
      <c r="O315" s="219">
        <v>0.66700000000000004</v>
      </c>
      <c r="P315" s="219">
        <f>O315*H315</f>
        <v>0.66700000000000004</v>
      </c>
      <c r="Q315" s="219">
        <v>0.11121</v>
      </c>
      <c r="R315" s="219">
        <f>Q315*H315</f>
        <v>0.11121</v>
      </c>
      <c r="S315" s="219">
        <v>0</v>
      </c>
      <c r="T315" s="220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221" t="s">
        <v>136</v>
      </c>
      <c r="AT315" s="221" t="s">
        <v>131</v>
      </c>
      <c r="AU315" s="221" t="s">
        <v>81</v>
      </c>
      <c r="AY315" s="17" t="s">
        <v>129</v>
      </c>
      <c r="BE315" s="222">
        <f>IF(N315="základní",J315,0)</f>
        <v>8780</v>
      </c>
      <c r="BF315" s="222">
        <f>IF(N315="snížená",J315,0)</f>
        <v>0</v>
      </c>
      <c r="BG315" s="222">
        <f>IF(N315="zákl. přenesená",J315,0)</f>
        <v>0</v>
      </c>
      <c r="BH315" s="222">
        <f>IF(N315="sníž. přenesená",J315,0)</f>
        <v>0</v>
      </c>
      <c r="BI315" s="222">
        <f>IF(N315="nulová",J315,0)</f>
        <v>0</v>
      </c>
      <c r="BJ315" s="17" t="s">
        <v>79</v>
      </c>
      <c r="BK315" s="222">
        <f>ROUND(I315*H315,2)</f>
        <v>8780</v>
      </c>
      <c r="BL315" s="17" t="s">
        <v>136</v>
      </c>
      <c r="BM315" s="221" t="s">
        <v>457</v>
      </c>
    </row>
    <row r="316" s="2" customFormat="1" ht="24.15" customHeight="1">
      <c r="A316" s="32"/>
      <c r="B316" s="33"/>
      <c r="C316" s="211" t="s">
        <v>458</v>
      </c>
      <c r="D316" s="211" t="s">
        <v>131</v>
      </c>
      <c r="E316" s="212" t="s">
        <v>459</v>
      </c>
      <c r="F316" s="213" t="s">
        <v>460</v>
      </c>
      <c r="G316" s="214" t="s">
        <v>315</v>
      </c>
      <c r="H316" s="215">
        <v>1</v>
      </c>
      <c r="I316" s="216">
        <v>155</v>
      </c>
      <c r="J316" s="216">
        <f>ROUND(I316*H316,2)</f>
        <v>155</v>
      </c>
      <c r="K316" s="213" t="s">
        <v>135</v>
      </c>
      <c r="L316" s="38"/>
      <c r="M316" s="217" t="s">
        <v>1</v>
      </c>
      <c r="N316" s="218" t="s">
        <v>36</v>
      </c>
      <c r="O316" s="219">
        <v>0.33300000000000002</v>
      </c>
      <c r="P316" s="219">
        <f>O316*H316</f>
        <v>0.33300000000000002</v>
      </c>
      <c r="Q316" s="219">
        <v>0</v>
      </c>
      <c r="R316" s="219">
        <f>Q316*H316</f>
        <v>0</v>
      </c>
      <c r="S316" s="219">
        <v>0</v>
      </c>
      <c r="T316" s="220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221" t="s">
        <v>136</v>
      </c>
      <c r="AT316" s="221" t="s">
        <v>131</v>
      </c>
      <c r="AU316" s="221" t="s">
        <v>81</v>
      </c>
      <c r="AY316" s="17" t="s">
        <v>129</v>
      </c>
      <c r="BE316" s="222">
        <f>IF(N316="základní",J316,0)</f>
        <v>155</v>
      </c>
      <c r="BF316" s="222">
        <f>IF(N316="snížená",J316,0)</f>
        <v>0</v>
      </c>
      <c r="BG316" s="222">
        <f>IF(N316="zákl. přenesená",J316,0)</f>
        <v>0</v>
      </c>
      <c r="BH316" s="222">
        <f>IF(N316="sníž. přenesená",J316,0)</f>
        <v>0</v>
      </c>
      <c r="BI316" s="222">
        <f>IF(N316="nulová",J316,0)</f>
        <v>0</v>
      </c>
      <c r="BJ316" s="17" t="s">
        <v>79</v>
      </c>
      <c r="BK316" s="222">
        <f>ROUND(I316*H316,2)</f>
        <v>155</v>
      </c>
      <c r="BL316" s="17" t="s">
        <v>136</v>
      </c>
      <c r="BM316" s="221" t="s">
        <v>461</v>
      </c>
    </row>
    <row r="317" s="2" customFormat="1" ht="24.15" customHeight="1">
      <c r="A317" s="32"/>
      <c r="B317" s="33"/>
      <c r="C317" s="211" t="s">
        <v>462</v>
      </c>
      <c r="D317" s="211" t="s">
        <v>131</v>
      </c>
      <c r="E317" s="212" t="s">
        <v>463</v>
      </c>
      <c r="F317" s="213" t="s">
        <v>464</v>
      </c>
      <c r="G317" s="214" t="s">
        <v>343</v>
      </c>
      <c r="H317" s="215">
        <v>32</v>
      </c>
      <c r="I317" s="216">
        <v>41.299999999999997</v>
      </c>
      <c r="J317" s="216">
        <f>ROUND(I317*H317,2)</f>
        <v>1321.5999999999999</v>
      </c>
      <c r="K317" s="213" t="s">
        <v>135</v>
      </c>
      <c r="L317" s="38"/>
      <c r="M317" s="217" t="s">
        <v>1</v>
      </c>
      <c r="N317" s="218" t="s">
        <v>36</v>
      </c>
      <c r="O317" s="219">
        <v>0.066000000000000003</v>
      </c>
      <c r="P317" s="219">
        <f>O317*H317</f>
        <v>2.1120000000000001</v>
      </c>
      <c r="Q317" s="219">
        <v>0</v>
      </c>
      <c r="R317" s="219">
        <f>Q317*H317</f>
        <v>0</v>
      </c>
      <c r="S317" s="219">
        <v>0</v>
      </c>
      <c r="T317" s="220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221" t="s">
        <v>136</v>
      </c>
      <c r="AT317" s="221" t="s">
        <v>131</v>
      </c>
      <c r="AU317" s="221" t="s">
        <v>81</v>
      </c>
      <c r="AY317" s="17" t="s">
        <v>129</v>
      </c>
      <c r="BE317" s="222">
        <f>IF(N317="základní",J317,0)</f>
        <v>1321.5999999999999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17" t="s">
        <v>79</v>
      </c>
      <c r="BK317" s="222">
        <f>ROUND(I317*H317,2)</f>
        <v>1321.5999999999999</v>
      </c>
      <c r="BL317" s="17" t="s">
        <v>136</v>
      </c>
      <c r="BM317" s="221" t="s">
        <v>465</v>
      </c>
    </row>
    <row r="318" s="14" customFormat="1">
      <c r="A318" s="14"/>
      <c r="B318" s="233"/>
      <c r="C318" s="234"/>
      <c r="D318" s="225" t="s">
        <v>138</v>
      </c>
      <c r="E318" s="235" t="s">
        <v>1</v>
      </c>
      <c r="F318" s="236" t="s">
        <v>340</v>
      </c>
      <c r="G318" s="234"/>
      <c r="H318" s="237">
        <v>32</v>
      </c>
      <c r="I318" s="234"/>
      <c r="J318" s="234"/>
      <c r="K318" s="234"/>
      <c r="L318" s="238"/>
      <c r="M318" s="239"/>
      <c r="N318" s="240"/>
      <c r="O318" s="240"/>
      <c r="P318" s="240"/>
      <c r="Q318" s="240"/>
      <c r="R318" s="240"/>
      <c r="S318" s="240"/>
      <c r="T318" s="24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2" t="s">
        <v>138</v>
      </c>
      <c r="AU318" s="242" t="s">
        <v>81</v>
      </c>
      <c r="AV318" s="14" t="s">
        <v>81</v>
      </c>
      <c r="AW318" s="14" t="s">
        <v>28</v>
      </c>
      <c r="AX318" s="14" t="s">
        <v>79</v>
      </c>
      <c r="AY318" s="242" t="s">
        <v>129</v>
      </c>
    </row>
    <row r="319" s="12" customFormat="1" ht="22.8" customHeight="1">
      <c r="A319" s="12"/>
      <c r="B319" s="196"/>
      <c r="C319" s="197"/>
      <c r="D319" s="198" t="s">
        <v>70</v>
      </c>
      <c r="E319" s="209" t="s">
        <v>466</v>
      </c>
      <c r="F319" s="209" t="s">
        <v>467</v>
      </c>
      <c r="G319" s="197"/>
      <c r="H319" s="197"/>
      <c r="I319" s="197"/>
      <c r="J319" s="210">
        <f>BK319</f>
        <v>39354.970000000001</v>
      </c>
      <c r="K319" s="197"/>
      <c r="L319" s="201"/>
      <c r="M319" s="202"/>
      <c r="N319" s="203"/>
      <c r="O319" s="203"/>
      <c r="P319" s="204">
        <f>SUM(P320:P330)</f>
        <v>3.3312909999999998</v>
      </c>
      <c r="Q319" s="203"/>
      <c r="R319" s="204">
        <f>SUM(R320:R330)</f>
        <v>0</v>
      </c>
      <c r="S319" s="203"/>
      <c r="T319" s="205">
        <f>SUM(T320:T330)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6" t="s">
        <v>79</v>
      </c>
      <c r="AT319" s="207" t="s">
        <v>70</v>
      </c>
      <c r="AU319" s="207" t="s">
        <v>79</v>
      </c>
      <c r="AY319" s="206" t="s">
        <v>129</v>
      </c>
      <c r="BK319" s="208">
        <f>SUM(BK320:BK330)</f>
        <v>39354.970000000001</v>
      </c>
    </row>
    <row r="320" s="2" customFormat="1" ht="24.15" customHeight="1">
      <c r="A320" s="32"/>
      <c r="B320" s="33"/>
      <c r="C320" s="211" t="s">
        <v>468</v>
      </c>
      <c r="D320" s="211" t="s">
        <v>131</v>
      </c>
      <c r="E320" s="212" t="s">
        <v>469</v>
      </c>
      <c r="F320" s="213" t="s">
        <v>470</v>
      </c>
      <c r="G320" s="214" t="s">
        <v>247</v>
      </c>
      <c r="H320" s="215">
        <v>2.621</v>
      </c>
      <c r="I320" s="216">
        <v>556</v>
      </c>
      <c r="J320" s="216">
        <f>ROUND(I320*H320,2)</f>
        <v>1457.28</v>
      </c>
      <c r="K320" s="213" t="s">
        <v>135</v>
      </c>
      <c r="L320" s="38"/>
      <c r="M320" s="217" t="s">
        <v>1</v>
      </c>
      <c r="N320" s="218" t="s">
        <v>36</v>
      </c>
      <c r="O320" s="219">
        <v>0.376</v>
      </c>
      <c r="P320" s="219">
        <f>O320*H320</f>
        <v>0.98549600000000004</v>
      </c>
      <c r="Q320" s="219">
        <v>0</v>
      </c>
      <c r="R320" s="219">
        <f>Q320*H320</f>
        <v>0</v>
      </c>
      <c r="S320" s="219">
        <v>0</v>
      </c>
      <c r="T320" s="220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221" t="s">
        <v>136</v>
      </c>
      <c r="AT320" s="221" t="s">
        <v>131</v>
      </c>
      <c r="AU320" s="221" t="s">
        <v>81</v>
      </c>
      <c r="AY320" s="17" t="s">
        <v>129</v>
      </c>
      <c r="BE320" s="222">
        <f>IF(N320="základní",J320,0)</f>
        <v>1457.28</v>
      </c>
      <c r="BF320" s="222">
        <f>IF(N320="snížená",J320,0)</f>
        <v>0</v>
      </c>
      <c r="BG320" s="222">
        <f>IF(N320="zákl. přenesená",J320,0)</f>
        <v>0</v>
      </c>
      <c r="BH320" s="222">
        <f>IF(N320="sníž. přenesená",J320,0)</f>
        <v>0</v>
      </c>
      <c r="BI320" s="222">
        <f>IF(N320="nulová",J320,0)</f>
        <v>0</v>
      </c>
      <c r="BJ320" s="17" t="s">
        <v>79</v>
      </c>
      <c r="BK320" s="222">
        <f>ROUND(I320*H320,2)</f>
        <v>1457.28</v>
      </c>
      <c r="BL320" s="17" t="s">
        <v>136</v>
      </c>
      <c r="BM320" s="221" t="s">
        <v>471</v>
      </c>
    </row>
    <row r="321" s="14" customFormat="1">
      <c r="A321" s="14"/>
      <c r="B321" s="233"/>
      <c r="C321" s="234"/>
      <c r="D321" s="225" t="s">
        <v>138</v>
      </c>
      <c r="E321" s="235" t="s">
        <v>1</v>
      </c>
      <c r="F321" s="236" t="s">
        <v>472</v>
      </c>
      <c r="G321" s="234"/>
      <c r="H321" s="237">
        <v>2.621</v>
      </c>
      <c r="I321" s="234"/>
      <c r="J321" s="234"/>
      <c r="K321" s="234"/>
      <c r="L321" s="238"/>
      <c r="M321" s="239"/>
      <c r="N321" s="240"/>
      <c r="O321" s="240"/>
      <c r="P321" s="240"/>
      <c r="Q321" s="240"/>
      <c r="R321" s="240"/>
      <c r="S321" s="240"/>
      <c r="T321" s="24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2" t="s">
        <v>138</v>
      </c>
      <c r="AU321" s="242" t="s">
        <v>81</v>
      </c>
      <c r="AV321" s="14" t="s">
        <v>81</v>
      </c>
      <c r="AW321" s="14" t="s">
        <v>28</v>
      </c>
      <c r="AX321" s="14" t="s">
        <v>79</v>
      </c>
      <c r="AY321" s="242" t="s">
        <v>129</v>
      </c>
    </row>
    <row r="322" s="2" customFormat="1" ht="16.5" customHeight="1">
      <c r="A322" s="32"/>
      <c r="B322" s="33"/>
      <c r="C322" s="211" t="s">
        <v>473</v>
      </c>
      <c r="D322" s="211" t="s">
        <v>131</v>
      </c>
      <c r="E322" s="212" t="s">
        <v>474</v>
      </c>
      <c r="F322" s="213" t="s">
        <v>475</v>
      </c>
      <c r="G322" s="214" t="s">
        <v>247</v>
      </c>
      <c r="H322" s="215">
        <v>2.621</v>
      </c>
      <c r="I322" s="216">
        <v>759</v>
      </c>
      <c r="J322" s="216">
        <f>ROUND(I322*H322,2)</f>
        <v>1989.3399999999999</v>
      </c>
      <c r="K322" s="213" t="s">
        <v>135</v>
      </c>
      <c r="L322" s="38"/>
      <c r="M322" s="217" t="s">
        <v>1</v>
      </c>
      <c r="N322" s="218" t="s">
        <v>36</v>
      </c>
      <c r="O322" s="219">
        <v>0.83499999999999996</v>
      </c>
      <c r="P322" s="219">
        <f>O322*H322</f>
        <v>2.1885349999999999</v>
      </c>
      <c r="Q322" s="219">
        <v>0</v>
      </c>
      <c r="R322" s="219">
        <f>Q322*H322</f>
        <v>0</v>
      </c>
      <c r="S322" s="219">
        <v>0</v>
      </c>
      <c r="T322" s="220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221" t="s">
        <v>136</v>
      </c>
      <c r="AT322" s="221" t="s">
        <v>131</v>
      </c>
      <c r="AU322" s="221" t="s">
        <v>81</v>
      </c>
      <c r="AY322" s="17" t="s">
        <v>129</v>
      </c>
      <c r="BE322" s="222">
        <f>IF(N322="základní",J322,0)</f>
        <v>1989.3399999999999</v>
      </c>
      <c r="BF322" s="222">
        <f>IF(N322="snížená",J322,0)</f>
        <v>0</v>
      </c>
      <c r="BG322" s="222">
        <f>IF(N322="zákl. přenesená",J322,0)</f>
        <v>0</v>
      </c>
      <c r="BH322" s="222">
        <f>IF(N322="sníž. přenesená",J322,0)</f>
        <v>0</v>
      </c>
      <c r="BI322" s="222">
        <f>IF(N322="nulová",J322,0)</f>
        <v>0</v>
      </c>
      <c r="BJ322" s="17" t="s">
        <v>79</v>
      </c>
      <c r="BK322" s="222">
        <f>ROUND(I322*H322,2)</f>
        <v>1989.3399999999999</v>
      </c>
      <c r="BL322" s="17" t="s">
        <v>136</v>
      </c>
      <c r="BM322" s="221" t="s">
        <v>476</v>
      </c>
    </row>
    <row r="323" s="14" customFormat="1">
      <c r="A323" s="14"/>
      <c r="B323" s="233"/>
      <c r="C323" s="234"/>
      <c r="D323" s="225" t="s">
        <v>138</v>
      </c>
      <c r="E323" s="235" t="s">
        <v>1</v>
      </c>
      <c r="F323" s="236" t="s">
        <v>472</v>
      </c>
      <c r="G323" s="234"/>
      <c r="H323" s="237">
        <v>2.621</v>
      </c>
      <c r="I323" s="234"/>
      <c r="J323" s="234"/>
      <c r="K323" s="234"/>
      <c r="L323" s="238"/>
      <c r="M323" s="239"/>
      <c r="N323" s="240"/>
      <c r="O323" s="240"/>
      <c r="P323" s="240"/>
      <c r="Q323" s="240"/>
      <c r="R323" s="240"/>
      <c r="S323" s="240"/>
      <c r="T323" s="24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2" t="s">
        <v>138</v>
      </c>
      <c r="AU323" s="242" t="s">
        <v>81</v>
      </c>
      <c r="AV323" s="14" t="s">
        <v>81</v>
      </c>
      <c r="AW323" s="14" t="s">
        <v>28</v>
      </c>
      <c r="AX323" s="14" t="s">
        <v>79</v>
      </c>
      <c r="AY323" s="242" t="s">
        <v>129</v>
      </c>
    </row>
    <row r="324" s="2" customFormat="1" ht="24.15" customHeight="1">
      <c r="A324" s="32"/>
      <c r="B324" s="33"/>
      <c r="C324" s="211" t="s">
        <v>477</v>
      </c>
      <c r="D324" s="211" t="s">
        <v>131</v>
      </c>
      <c r="E324" s="212" t="s">
        <v>478</v>
      </c>
      <c r="F324" s="213" t="s">
        <v>479</v>
      </c>
      <c r="G324" s="214" t="s">
        <v>247</v>
      </c>
      <c r="H324" s="215">
        <v>39.314999999999998</v>
      </c>
      <c r="I324" s="216">
        <v>18.899999999999999</v>
      </c>
      <c r="J324" s="216">
        <f>ROUND(I324*H324,2)</f>
        <v>743.04999999999995</v>
      </c>
      <c r="K324" s="213" t="s">
        <v>135</v>
      </c>
      <c r="L324" s="38"/>
      <c r="M324" s="217" t="s">
        <v>1</v>
      </c>
      <c r="N324" s="218" t="s">
        <v>36</v>
      </c>
      <c r="O324" s="219">
        <v>0.0040000000000000001</v>
      </c>
      <c r="P324" s="219">
        <f>O324*H324</f>
        <v>0.15725999999999998</v>
      </c>
      <c r="Q324" s="219">
        <v>0</v>
      </c>
      <c r="R324" s="219">
        <f>Q324*H324</f>
        <v>0</v>
      </c>
      <c r="S324" s="219">
        <v>0</v>
      </c>
      <c r="T324" s="220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221" t="s">
        <v>136</v>
      </c>
      <c r="AT324" s="221" t="s">
        <v>131</v>
      </c>
      <c r="AU324" s="221" t="s">
        <v>81</v>
      </c>
      <c r="AY324" s="17" t="s">
        <v>129</v>
      </c>
      <c r="BE324" s="222">
        <f>IF(N324="základní",J324,0)</f>
        <v>743.04999999999995</v>
      </c>
      <c r="BF324" s="222">
        <f>IF(N324="snížená",J324,0)</f>
        <v>0</v>
      </c>
      <c r="BG324" s="222">
        <f>IF(N324="zákl. přenesená",J324,0)</f>
        <v>0</v>
      </c>
      <c r="BH324" s="222">
        <f>IF(N324="sníž. přenesená",J324,0)</f>
        <v>0</v>
      </c>
      <c r="BI324" s="222">
        <f>IF(N324="nulová",J324,0)</f>
        <v>0</v>
      </c>
      <c r="BJ324" s="17" t="s">
        <v>79</v>
      </c>
      <c r="BK324" s="222">
        <f>ROUND(I324*H324,2)</f>
        <v>743.04999999999995</v>
      </c>
      <c r="BL324" s="17" t="s">
        <v>136</v>
      </c>
      <c r="BM324" s="221" t="s">
        <v>480</v>
      </c>
    </row>
    <row r="325" s="2" customFormat="1">
      <c r="A325" s="32"/>
      <c r="B325" s="33"/>
      <c r="C325" s="34"/>
      <c r="D325" s="225" t="s">
        <v>275</v>
      </c>
      <c r="E325" s="34"/>
      <c r="F325" s="262" t="s">
        <v>481</v>
      </c>
      <c r="G325" s="34"/>
      <c r="H325" s="34"/>
      <c r="I325" s="34"/>
      <c r="J325" s="34"/>
      <c r="K325" s="34"/>
      <c r="L325" s="38"/>
      <c r="M325" s="263"/>
      <c r="N325" s="264"/>
      <c r="O325" s="84"/>
      <c r="P325" s="84"/>
      <c r="Q325" s="84"/>
      <c r="R325" s="84"/>
      <c r="S325" s="84"/>
      <c r="T325" s="85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T325" s="17" t="s">
        <v>275</v>
      </c>
      <c r="AU325" s="17" t="s">
        <v>81</v>
      </c>
    </row>
    <row r="326" s="14" customFormat="1">
      <c r="A326" s="14"/>
      <c r="B326" s="233"/>
      <c r="C326" s="234"/>
      <c r="D326" s="225" t="s">
        <v>138</v>
      </c>
      <c r="E326" s="235" t="s">
        <v>1</v>
      </c>
      <c r="F326" s="236" t="s">
        <v>472</v>
      </c>
      <c r="G326" s="234"/>
      <c r="H326" s="237">
        <v>2.621</v>
      </c>
      <c r="I326" s="234"/>
      <c r="J326" s="234"/>
      <c r="K326" s="234"/>
      <c r="L326" s="238"/>
      <c r="M326" s="239"/>
      <c r="N326" s="240"/>
      <c r="O326" s="240"/>
      <c r="P326" s="240"/>
      <c r="Q326" s="240"/>
      <c r="R326" s="240"/>
      <c r="S326" s="240"/>
      <c r="T326" s="24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2" t="s">
        <v>138</v>
      </c>
      <c r="AU326" s="242" t="s">
        <v>81</v>
      </c>
      <c r="AV326" s="14" t="s">
        <v>81</v>
      </c>
      <c r="AW326" s="14" t="s">
        <v>28</v>
      </c>
      <c r="AX326" s="14" t="s">
        <v>79</v>
      </c>
      <c r="AY326" s="242" t="s">
        <v>129</v>
      </c>
    </row>
    <row r="327" s="14" customFormat="1">
      <c r="A327" s="14"/>
      <c r="B327" s="233"/>
      <c r="C327" s="234"/>
      <c r="D327" s="225" t="s">
        <v>138</v>
      </c>
      <c r="E327" s="234"/>
      <c r="F327" s="236" t="s">
        <v>482</v>
      </c>
      <c r="G327" s="234"/>
      <c r="H327" s="237">
        <v>39.314999999999998</v>
      </c>
      <c r="I327" s="234"/>
      <c r="J327" s="234"/>
      <c r="K327" s="234"/>
      <c r="L327" s="238"/>
      <c r="M327" s="239"/>
      <c r="N327" s="240"/>
      <c r="O327" s="240"/>
      <c r="P327" s="240"/>
      <c r="Q327" s="240"/>
      <c r="R327" s="240"/>
      <c r="S327" s="240"/>
      <c r="T327" s="24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2" t="s">
        <v>138</v>
      </c>
      <c r="AU327" s="242" t="s">
        <v>81</v>
      </c>
      <c r="AV327" s="14" t="s">
        <v>81</v>
      </c>
      <c r="AW327" s="14" t="s">
        <v>4</v>
      </c>
      <c r="AX327" s="14" t="s">
        <v>79</v>
      </c>
      <c r="AY327" s="242" t="s">
        <v>129</v>
      </c>
    </row>
    <row r="328" s="2" customFormat="1" ht="33" customHeight="1">
      <c r="A328" s="32"/>
      <c r="B328" s="33"/>
      <c r="C328" s="211" t="s">
        <v>483</v>
      </c>
      <c r="D328" s="211" t="s">
        <v>131</v>
      </c>
      <c r="E328" s="212" t="s">
        <v>484</v>
      </c>
      <c r="F328" s="213" t="s">
        <v>485</v>
      </c>
      <c r="G328" s="214" t="s">
        <v>247</v>
      </c>
      <c r="H328" s="215">
        <v>2.621</v>
      </c>
      <c r="I328" s="216">
        <v>13300</v>
      </c>
      <c r="J328" s="216">
        <f>ROUND(I328*H328,2)</f>
        <v>34859.300000000003</v>
      </c>
      <c r="K328" s="213" t="s">
        <v>135</v>
      </c>
      <c r="L328" s="38"/>
      <c r="M328" s="217" t="s">
        <v>1</v>
      </c>
      <c r="N328" s="218" t="s">
        <v>36</v>
      </c>
      <c r="O328" s="219">
        <v>0</v>
      </c>
      <c r="P328" s="219">
        <f>O328*H328</f>
        <v>0</v>
      </c>
      <c r="Q328" s="219">
        <v>0</v>
      </c>
      <c r="R328" s="219">
        <f>Q328*H328</f>
        <v>0</v>
      </c>
      <c r="S328" s="219">
        <v>0</v>
      </c>
      <c r="T328" s="220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221" t="s">
        <v>136</v>
      </c>
      <c r="AT328" s="221" t="s">
        <v>131</v>
      </c>
      <c r="AU328" s="221" t="s">
        <v>81</v>
      </c>
      <c r="AY328" s="17" t="s">
        <v>129</v>
      </c>
      <c r="BE328" s="222">
        <f>IF(N328="základní",J328,0)</f>
        <v>34859.300000000003</v>
      </c>
      <c r="BF328" s="222">
        <f>IF(N328="snížená",J328,0)</f>
        <v>0</v>
      </c>
      <c r="BG328" s="222">
        <f>IF(N328="zákl. přenesená",J328,0)</f>
        <v>0</v>
      </c>
      <c r="BH328" s="222">
        <f>IF(N328="sníž. přenesená",J328,0)</f>
        <v>0</v>
      </c>
      <c r="BI328" s="222">
        <f>IF(N328="nulová",J328,0)</f>
        <v>0</v>
      </c>
      <c r="BJ328" s="17" t="s">
        <v>79</v>
      </c>
      <c r="BK328" s="222">
        <f>ROUND(I328*H328,2)</f>
        <v>34859.300000000003</v>
      </c>
      <c r="BL328" s="17" t="s">
        <v>136</v>
      </c>
      <c r="BM328" s="221" t="s">
        <v>486</v>
      </c>
    </row>
    <row r="329" s="14" customFormat="1">
      <c r="A329" s="14"/>
      <c r="B329" s="233"/>
      <c r="C329" s="234"/>
      <c r="D329" s="225" t="s">
        <v>138</v>
      </c>
      <c r="E329" s="235" t="s">
        <v>1</v>
      </c>
      <c r="F329" s="236" t="s">
        <v>472</v>
      </c>
      <c r="G329" s="234"/>
      <c r="H329" s="237">
        <v>2.621</v>
      </c>
      <c r="I329" s="234"/>
      <c r="J329" s="234"/>
      <c r="K329" s="234"/>
      <c r="L329" s="238"/>
      <c r="M329" s="239"/>
      <c r="N329" s="240"/>
      <c r="O329" s="240"/>
      <c r="P329" s="240"/>
      <c r="Q329" s="240"/>
      <c r="R329" s="240"/>
      <c r="S329" s="240"/>
      <c r="T329" s="24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2" t="s">
        <v>138</v>
      </c>
      <c r="AU329" s="242" t="s">
        <v>81</v>
      </c>
      <c r="AV329" s="14" t="s">
        <v>81</v>
      </c>
      <c r="AW329" s="14" t="s">
        <v>28</v>
      </c>
      <c r="AX329" s="14" t="s">
        <v>79</v>
      </c>
      <c r="AY329" s="242" t="s">
        <v>129</v>
      </c>
    </row>
    <row r="330" s="2" customFormat="1" ht="37.8" customHeight="1">
      <c r="A330" s="32"/>
      <c r="B330" s="33"/>
      <c r="C330" s="211" t="s">
        <v>487</v>
      </c>
      <c r="D330" s="211" t="s">
        <v>131</v>
      </c>
      <c r="E330" s="212" t="s">
        <v>488</v>
      </c>
      <c r="F330" s="213" t="s">
        <v>489</v>
      </c>
      <c r="G330" s="214" t="s">
        <v>247</v>
      </c>
      <c r="H330" s="215">
        <v>2</v>
      </c>
      <c r="I330" s="216">
        <v>153</v>
      </c>
      <c r="J330" s="216">
        <f>ROUND(I330*H330,2)</f>
        <v>306</v>
      </c>
      <c r="K330" s="213" t="s">
        <v>135</v>
      </c>
      <c r="L330" s="38"/>
      <c r="M330" s="217" t="s">
        <v>1</v>
      </c>
      <c r="N330" s="218" t="s">
        <v>36</v>
      </c>
      <c r="O330" s="219">
        <v>0</v>
      </c>
      <c r="P330" s="219">
        <f>O330*H330</f>
        <v>0</v>
      </c>
      <c r="Q330" s="219">
        <v>0</v>
      </c>
      <c r="R330" s="219">
        <f>Q330*H330</f>
        <v>0</v>
      </c>
      <c r="S330" s="219">
        <v>0</v>
      </c>
      <c r="T330" s="220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221" t="s">
        <v>136</v>
      </c>
      <c r="AT330" s="221" t="s">
        <v>131</v>
      </c>
      <c r="AU330" s="221" t="s">
        <v>81</v>
      </c>
      <c r="AY330" s="17" t="s">
        <v>129</v>
      </c>
      <c r="BE330" s="222">
        <f>IF(N330="základní",J330,0)</f>
        <v>306</v>
      </c>
      <c r="BF330" s="222">
        <f>IF(N330="snížená",J330,0)</f>
        <v>0</v>
      </c>
      <c r="BG330" s="222">
        <f>IF(N330="zákl. přenesená",J330,0)</f>
        <v>0</v>
      </c>
      <c r="BH330" s="222">
        <f>IF(N330="sníž. přenesená",J330,0)</f>
        <v>0</v>
      </c>
      <c r="BI330" s="222">
        <f>IF(N330="nulová",J330,0)</f>
        <v>0</v>
      </c>
      <c r="BJ330" s="17" t="s">
        <v>79</v>
      </c>
      <c r="BK330" s="222">
        <f>ROUND(I330*H330,2)</f>
        <v>306</v>
      </c>
      <c r="BL330" s="17" t="s">
        <v>136</v>
      </c>
      <c r="BM330" s="221" t="s">
        <v>490</v>
      </c>
    </row>
    <row r="331" s="12" customFormat="1" ht="22.8" customHeight="1">
      <c r="A331" s="12"/>
      <c r="B331" s="196"/>
      <c r="C331" s="197"/>
      <c r="D331" s="198" t="s">
        <v>70</v>
      </c>
      <c r="E331" s="209" t="s">
        <v>491</v>
      </c>
      <c r="F331" s="209" t="s">
        <v>492</v>
      </c>
      <c r="G331" s="197"/>
      <c r="H331" s="197"/>
      <c r="I331" s="197"/>
      <c r="J331" s="210">
        <f>BK331</f>
        <v>75087.809999999998</v>
      </c>
      <c r="K331" s="197"/>
      <c r="L331" s="201"/>
      <c r="M331" s="202"/>
      <c r="N331" s="203"/>
      <c r="O331" s="203"/>
      <c r="P331" s="204">
        <f>P332</f>
        <v>93.38651999999999</v>
      </c>
      <c r="Q331" s="203"/>
      <c r="R331" s="204">
        <f>R332</f>
        <v>0</v>
      </c>
      <c r="S331" s="203"/>
      <c r="T331" s="205">
        <f>T332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06" t="s">
        <v>79</v>
      </c>
      <c r="AT331" s="207" t="s">
        <v>70</v>
      </c>
      <c r="AU331" s="207" t="s">
        <v>79</v>
      </c>
      <c r="AY331" s="206" t="s">
        <v>129</v>
      </c>
      <c r="BK331" s="208">
        <f>BK332</f>
        <v>75087.809999999998</v>
      </c>
    </row>
    <row r="332" s="2" customFormat="1" ht="24.15" customHeight="1">
      <c r="A332" s="32"/>
      <c r="B332" s="33"/>
      <c r="C332" s="211" t="s">
        <v>493</v>
      </c>
      <c r="D332" s="211" t="s">
        <v>131</v>
      </c>
      <c r="E332" s="212" t="s">
        <v>494</v>
      </c>
      <c r="F332" s="213" t="s">
        <v>495</v>
      </c>
      <c r="G332" s="214" t="s">
        <v>247</v>
      </c>
      <c r="H332" s="215">
        <v>63.098999999999997</v>
      </c>
      <c r="I332" s="216">
        <v>1190</v>
      </c>
      <c r="J332" s="216">
        <f>ROUND(I332*H332,2)</f>
        <v>75087.809999999998</v>
      </c>
      <c r="K332" s="213" t="s">
        <v>135</v>
      </c>
      <c r="L332" s="38"/>
      <c r="M332" s="265" t="s">
        <v>1</v>
      </c>
      <c r="N332" s="266" t="s">
        <v>36</v>
      </c>
      <c r="O332" s="267">
        <v>1.48</v>
      </c>
      <c r="P332" s="267">
        <f>O332*H332</f>
        <v>93.38651999999999</v>
      </c>
      <c r="Q332" s="267">
        <v>0</v>
      </c>
      <c r="R332" s="267">
        <f>Q332*H332</f>
        <v>0</v>
      </c>
      <c r="S332" s="267">
        <v>0</v>
      </c>
      <c r="T332" s="268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221" t="s">
        <v>136</v>
      </c>
      <c r="AT332" s="221" t="s">
        <v>131</v>
      </c>
      <c r="AU332" s="221" t="s">
        <v>81</v>
      </c>
      <c r="AY332" s="17" t="s">
        <v>129</v>
      </c>
      <c r="BE332" s="222">
        <f>IF(N332="základní",J332,0)</f>
        <v>75087.809999999998</v>
      </c>
      <c r="BF332" s="222">
        <f>IF(N332="snížená",J332,0)</f>
        <v>0</v>
      </c>
      <c r="BG332" s="222">
        <f>IF(N332="zákl. přenesená",J332,0)</f>
        <v>0</v>
      </c>
      <c r="BH332" s="222">
        <f>IF(N332="sníž. přenesená",J332,0)</f>
        <v>0</v>
      </c>
      <c r="BI332" s="222">
        <f>IF(N332="nulová",J332,0)</f>
        <v>0</v>
      </c>
      <c r="BJ332" s="17" t="s">
        <v>79</v>
      </c>
      <c r="BK332" s="222">
        <f>ROUND(I332*H332,2)</f>
        <v>75087.809999999998</v>
      </c>
      <c r="BL332" s="17" t="s">
        <v>136</v>
      </c>
      <c r="BM332" s="221" t="s">
        <v>496</v>
      </c>
    </row>
    <row r="333" s="2" customFormat="1" ht="6.96" customHeight="1">
      <c r="A333" s="32"/>
      <c r="B333" s="59"/>
      <c r="C333" s="60"/>
      <c r="D333" s="60"/>
      <c r="E333" s="60"/>
      <c r="F333" s="60"/>
      <c r="G333" s="60"/>
      <c r="H333" s="60"/>
      <c r="I333" s="60"/>
      <c r="J333" s="60"/>
      <c r="K333" s="60"/>
      <c r="L333" s="38"/>
      <c r="M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</row>
  </sheetData>
  <sheetProtection sheet="1" autoFilter="0" formatColumns="0" formatRows="0" objects="1" scenarios="1" spinCount="100000" saltValue="SAyzlYOQXU4Tv0Dmhrtfebj1FFGHmtSgLKHB1ULRpVX+/EqQFlp9CsF/ET2IPpLXoTtqyg9PSL/Mrr1YLVhaqg==" hashValue="cG8u9p1FX/HL1r+E5SUOOYwwUwvY2qIJVuF2Ezze9KVlqIp60cJwfL9eLyxu8lZUD36dIR88SPgu9j48WZqnsA==" algorithmName="SHA-512" password="CC35"/>
  <autoFilter ref="C122:K33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  <c r="AZ2" s="129" t="s">
        <v>497</v>
      </c>
      <c r="BA2" s="129" t="s">
        <v>498</v>
      </c>
      <c r="BB2" s="129" t="s">
        <v>91</v>
      </c>
      <c r="BC2" s="129" t="s">
        <v>499</v>
      </c>
      <c r="BD2" s="12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0"/>
      <c r="AT3" s="17" t="s">
        <v>81</v>
      </c>
    </row>
    <row r="4" s="1" customFormat="1" ht="24.96" customHeight="1">
      <c r="B4" s="20"/>
      <c r="D4" s="132" t="s">
        <v>96</v>
      </c>
      <c r="L4" s="20"/>
      <c r="M4" s="133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4" t="s">
        <v>14</v>
      </c>
      <c r="L6" s="20"/>
    </row>
    <row r="7" s="1" customFormat="1" ht="16.5" customHeight="1">
      <c r="B7" s="20"/>
      <c r="E7" s="135" t="str">
        <f>'Rekapitulace stavby'!K6</f>
        <v>Přeložka dešťové kanalizace Maršovice</v>
      </c>
      <c r="F7" s="134"/>
      <c r="G7" s="134"/>
      <c r="H7" s="134"/>
      <c r="L7" s="20"/>
    </row>
    <row r="8" s="2" customFormat="1" ht="12" customHeight="1">
      <c r="A8" s="32"/>
      <c r="B8" s="38"/>
      <c r="C8" s="32"/>
      <c r="D8" s="134" t="s">
        <v>100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500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16</v>
      </c>
      <c r="E11" s="32"/>
      <c r="F11" s="137" t="s">
        <v>1</v>
      </c>
      <c r="G11" s="32"/>
      <c r="H11" s="32"/>
      <c r="I11" s="134" t="s">
        <v>17</v>
      </c>
      <c r="J11" s="137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18</v>
      </c>
      <c r="E12" s="32"/>
      <c r="F12" s="137" t="s">
        <v>19</v>
      </c>
      <c r="G12" s="32"/>
      <c r="H12" s="32"/>
      <c r="I12" s="134" t="s">
        <v>20</v>
      </c>
      <c r="J12" s="138" t="str">
        <f>'Rekapitulace stavby'!AN8</f>
        <v>21. 11. 2025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22</v>
      </c>
      <c r="E14" s="32"/>
      <c r="F14" s="32"/>
      <c r="G14" s="32"/>
      <c r="H14" s="32"/>
      <c r="I14" s="134" t="s">
        <v>23</v>
      </c>
      <c r="J14" s="137" t="str">
        <f>IF('Rekapitulace stavby'!AN10="","",'Rekapitulace stavby'!AN10)</f>
        <v/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 xml:space="preserve"> </v>
      </c>
      <c r="F15" s="32"/>
      <c r="G15" s="32"/>
      <c r="H15" s="32"/>
      <c r="I15" s="134" t="s">
        <v>25</v>
      </c>
      <c r="J15" s="137" t="str">
        <f>IF('Rekapitulace stavby'!AN11="","",'Rekapitulace stavby'!AN11)</f>
        <v/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26</v>
      </c>
      <c r="E17" s="32"/>
      <c r="F17" s="32"/>
      <c r="G17" s="32"/>
      <c r="H17" s="32"/>
      <c r="I17" s="134" t="s">
        <v>23</v>
      </c>
      <c r="J17" s="137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7" t="str">
        <f>'Rekapitulace stavby'!E14</f>
        <v xml:space="preserve"> </v>
      </c>
      <c r="F18" s="137"/>
      <c r="G18" s="137"/>
      <c r="H18" s="137"/>
      <c r="I18" s="134" t="s">
        <v>25</v>
      </c>
      <c r="J18" s="137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27</v>
      </c>
      <c r="E20" s="32"/>
      <c r="F20" s="32"/>
      <c r="G20" s="32"/>
      <c r="H20" s="32"/>
      <c r="I20" s="134" t="s">
        <v>23</v>
      </c>
      <c r="J20" s="137" t="str">
        <f>IF('Rekapitulace stavby'!AN16="","",'Rekapitulace stavby'!AN16)</f>
        <v/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25</v>
      </c>
      <c r="J21" s="137" t="str">
        <f>IF('Rekapitulace stavby'!AN17="","",'Rekapitulace stavby'!AN17)</f>
        <v/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29</v>
      </c>
      <c r="E23" s="32"/>
      <c r="F23" s="32"/>
      <c r="G23" s="32"/>
      <c r="H23" s="32"/>
      <c r="I23" s="134" t="s">
        <v>23</v>
      </c>
      <c r="J23" s="137" t="str">
        <f>IF('Rekapitulace stavby'!AN19="","",'Rekapitulace stavby'!AN19)</f>
        <v/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stavby'!E20="","",'Rekapitulace stavby'!E20)</f>
        <v xml:space="preserve"> </v>
      </c>
      <c r="F24" s="32"/>
      <c r="G24" s="32"/>
      <c r="H24" s="32"/>
      <c r="I24" s="134" t="s">
        <v>25</v>
      </c>
      <c r="J24" s="137" t="str">
        <f>IF('Rekapitulace stavby'!AN20="","",'Rekapitulace stavby'!AN20)</f>
        <v/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30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31</v>
      </c>
      <c r="E30" s="32"/>
      <c r="F30" s="32"/>
      <c r="G30" s="32"/>
      <c r="H30" s="32"/>
      <c r="I30" s="32"/>
      <c r="J30" s="145">
        <f>ROUND(J124, 2)</f>
        <v>228798.73000000001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33</v>
      </c>
      <c r="G32" s="32"/>
      <c r="H32" s="32"/>
      <c r="I32" s="146" t="s">
        <v>32</v>
      </c>
      <c r="J32" s="146" t="s">
        <v>34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35</v>
      </c>
      <c r="E33" s="134" t="s">
        <v>36</v>
      </c>
      <c r="F33" s="148">
        <f>ROUND((SUM(BE124:BE267)),  2)</f>
        <v>228798.73000000001</v>
      </c>
      <c r="G33" s="32"/>
      <c r="H33" s="32"/>
      <c r="I33" s="149">
        <v>0.20999999999999999</v>
      </c>
      <c r="J33" s="148">
        <f>ROUND(((SUM(BE124:BE267))*I33),  2)</f>
        <v>48047.730000000003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37</v>
      </c>
      <c r="F34" s="148">
        <f>ROUND((SUM(BF124:BF267)),  2)</f>
        <v>0</v>
      </c>
      <c r="G34" s="32"/>
      <c r="H34" s="32"/>
      <c r="I34" s="149">
        <v>0.12</v>
      </c>
      <c r="J34" s="148">
        <f>ROUND(((SUM(BF124:BF267))*I34),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38</v>
      </c>
      <c r="F35" s="148">
        <f>ROUND((SUM(BG124:BG267)),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39</v>
      </c>
      <c r="F36" s="148">
        <f>ROUND((SUM(BH124:BH267)),  2)</f>
        <v>0</v>
      </c>
      <c r="G36" s="32"/>
      <c r="H36" s="32"/>
      <c r="I36" s="149">
        <v>0.12</v>
      </c>
      <c r="J36" s="148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40</v>
      </c>
      <c r="F37" s="148">
        <f>ROUND((SUM(BI124:BI267)),  2)</f>
        <v>0</v>
      </c>
      <c r="G37" s="32"/>
      <c r="H37" s="32"/>
      <c r="I37" s="149">
        <v>0</v>
      </c>
      <c r="J37" s="148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41</v>
      </c>
      <c r="E39" s="152"/>
      <c r="F39" s="152"/>
      <c r="G39" s="153" t="s">
        <v>42</v>
      </c>
      <c r="H39" s="154" t="s">
        <v>43</v>
      </c>
      <c r="I39" s="152"/>
      <c r="J39" s="155">
        <f>SUM(J30:J37)</f>
        <v>276846.46000000002</v>
      </c>
      <c r="K39" s="156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57" t="s">
        <v>44</v>
      </c>
      <c r="E50" s="158"/>
      <c r="F50" s="158"/>
      <c r="G50" s="157" t="s">
        <v>45</v>
      </c>
      <c r="H50" s="158"/>
      <c r="I50" s="158"/>
      <c r="J50" s="158"/>
      <c r="K50" s="158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59" t="s">
        <v>46</v>
      </c>
      <c r="E61" s="160"/>
      <c r="F61" s="161" t="s">
        <v>47</v>
      </c>
      <c r="G61" s="159" t="s">
        <v>46</v>
      </c>
      <c r="H61" s="160"/>
      <c r="I61" s="160"/>
      <c r="J61" s="162" t="s">
        <v>47</v>
      </c>
      <c r="K61" s="160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57" t="s">
        <v>48</v>
      </c>
      <c r="E65" s="163"/>
      <c r="F65" s="163"/>
      <c r="G65" s="157" t="s">
        <v>49</v>
      </c>
      <c r="H65" s="163"/>
      <c r="I65" s="163"/>
      <c r="J65" s="163"/>
      <c r="K65" s="163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59" t="s">
        <v>46</v>
      </c>
      <c r="E76" s="160"/>
      <c r="F76" s="161" t="s">
        <v>47</v>
      </c>
      <c r="G76" s="159" t="s">
        <v>46</v>
      </c>
      <c r="H76" s="160"/>
      <c r="I76" s="160"/>
      <c r="J76" s="162" t="s">
        <v>47</v>
      </c>
      <c r="K76" s="160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102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Přeložka dešťové kanalizace Maršovice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100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SO-02 - Přeložka vodovodu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>Maršovice</v>
      </c>
      <c r="G89" s="34"/>
      <c r="H89" s="34"/>
      <c r="I89" s="29" t="s">
        <v>20</v>
      </c>
      <c r="J89" s="72" t="str">
        <f>IF(J12="","",J12)</f>
        <v>21. 11. 2025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 xml:space="preserve"> </v>
      </c>
      <c r="G91" s="34"/>
      <c r="H91" s="34"/>
      <c r="I91" s="29" t="s">
        <v>27</v>
      </c>
      <c r="J91" s="30" t="str">
        <f>E21</f>
        <v xml:space="preserve"> 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26</v>
      </c>
      <c r="D92" s="34"/>
      <c r="E92" s="34"/>
      <c r="F92" s="26" t="str">
        <f>IF(E18="","",E18)</f>
        <v xml:space="preserve"> </v>
      </c>
      <c r="G92" s="34"/>
      <c r="H92" s="34"/>
      <c r="I92" s="29" t="s">
        <v>29</v>
      </c>
      <c r="J92" s="30" t="str">
        <f>E24</f>
        <v xml:space="preserve"> 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103</v>
      </c>
      <c r="D94" s="170"/>
      <c r="E94" s="170"/>
      <c r="F94" s="170"/>
      <c r="G94" s="170"/>
      <c r="H94" s="170"/>
      <c r="I94" s="170"/>
      <c r="J94" s="171" t="s">
        <v>104</v>
      </c>
      <c r="K94" s="170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105</v>
      </c>
      <c r="D96" s="34"/>
      <c r="E96" s="34"/>
      <c r="F96" s="34"/>
      <c r="G96" s="34"/>
      <c r="H96" s="34"/>
      <c r="I96" s="34"/>
      <c r="J96" s="103">
        <f>J124</f>
        <v>228798.73000000004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106</v>
      </c>
    </row>
    <row r="97" s="9" customFormat="1" ht="24.96" customHeight="1">
      <c r="A97" s="9"/>
      <c r="B97" s="173"/>
      <c r="C97" s="174"/>
      <c r="D97" s="175" t="s">
        <v>107</v>
      </c>
      <c r="E97" s="176"/>
      <c r="F97" s="176"/>
      <c r="G97" s="176"/>
      <c r="H97" s="176"/>
      <c r="I97" s="176"/>
      <c r="J97" s="177">
        <f>J125</f>
        <v>228798.73000000004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9"/>
      <c r="C98" s="180"/>
      <c r="D98" s="181" t="s">
        <v>108</v>
      </c>
      <c r="E98" s="182"/>
      <c r="F98" s="182"/>
      <c r="G98" s="182"/>
      <c r="H98" s="182"/>
      <c r="I98" s="182"/>
      <c r="J98" s="183">
        <f>J126</f>
        <v>21246.559999999998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501</v>
      </c>
      <c r="E99" s="182"/>
      <c r="F99" s="182"/>
      <c r="G99" s="182"/>
      <c r="H99" s="182"/>
      <c r="I99" s="182"/>
      <c r="J99" s="183">
        <f>J182</f>
        <v>1296.22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110</v>
      </c>
      <c r="E100" s="182"/>
      <c r="F100" s="182"/>
      <c r="G100" s="182"/>
      <c r="H100" s="182"/>
      <c r="I100" s="182"/>
      <c r="J100" s="183">
        <f>J196</f>
        <v>619.20000000000005</v>
      </c>
      <c r="K100" s="180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9"/>
      <c r="C101" s="180"/>
      <c r="D101" s="181" t="s">
        <v>502</v>
      </c>
      <c r="E101" s="182"/>
      <c r="F101" s="182"/>
      <c r="G101" s="182"/>
      <c r="H101" s="182"/>
      <c r="I101" s="182"/>
      <c r="J101" s="183">
        <f>J200</f>
        <v>17333.599999999999</v>
      </c>
      <c r="K101" s="180"/>
      <c r="L101" s="18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9"/>
      <c r="C102" s="180"/>
      <c r="D102" s="181" t="s">
        <v>111</v>
      </c>
      <c r="E102" s="182"/>
      <c r="F102" s="182"/>
      <c r="G102" s="182"/>
      <c r="H102" s="182"/>
      <c r="I102" s="182"/>
      <c r="J102" s="183">
        <f>J204</f>
        <v>167005.54000000004</v>
      </c>
      <c r="K102" s="180"/>
      <c r="L102" s="18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9"/>
      <c r="C103" s="180"/>
      <c r="D103" s="181" t="s">
        <v>112</v>
      </c>
      <c r="E103" s="182"/>
      <c r="F103" s="182"/>
      <c r="G103" s="182"/>
      <c r="H103" s="182"/>
      <c r="I103" s="182"/>
      <c r="J103" s="183">
        <f>J251</f>
        <v>5517.4899999999998</v>
      </c>
      <c r="K103" s="180"/>
      <c r="L103" s="18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9"/>
      <c r="C104" s="180"/>
      <c r="D104" s="181" t="s">
        <v>113</v>
      </c>
      <c r="E104" s="182"/>
      <c r="F104" s="182"/>
      <c r="G104" s="182"/>
      <c r="H104" s="182"/>
      <c r="I104" s="182"/>
      <c r="J104" s="183">
        <f>J263</f>
        <v>15780.119999999999</v>
      </c>
      <c r="K104" s="180"/>
      <c r="L104" s="18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56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6.96" customHeight="1">
      <c r="A106" s="32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6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="2" customFormat="1" ht="6.96" customHeight="1">
      <c r="A110" s="32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24.96" customHeight="1">
      <c r="A111" s="32"/>
      <c r="B111" s="33"/>
      <c r="C111" s="23" t="s">
        <v>114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6.96" customHeight="1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2" customHeight="1">
      <c r="A113" s="32"/>
      <c r="B113" s="33"/>
      <c r="C113" s="29" t="s">
        <v>14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6.5" customHeight="1">
      <c r="A114" s="32"/>
      <c r="B114" s="33"/>
      <c r="C114" s="34"/>
      <c r="D114" s="34"/>
      <c r="E114" s="168" t="str">
        <f>E7</f>
        <v>Přeložka dešťové kanalizace Maršovice</v>
      </c>
      <c r="F114" s="29"/>
      <c r="G114" s="29"/>
      <c r="H114" s="29"/>
      <c r="I114" s="34"/>
      <c r="J114" s="34"/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2" customHeight="1">
      <c r="A115" s="32"/>
      <c r="B115" s="33"/>
      <c r="C115" s="29" t="s">
        <v>100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6.5" customHeight="1">
      <c r="A116" s="32"/>
      <c r="B116" s="33"/>
      <c r="C116" s="34"/>
      <c r="D116" s="34"/>
      <c r="E116" s="69" t="str">
        <f>E9</f>
        <v>SO-02 - Přeložka vodovodu</v>
      </c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6.96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2" customHeight="1">
      <c r="A118" s="32"/>
      <c r="B118" s="33"/>
      <c r="C118" s="29" t="s">
        <v>18</v>
      </c>
      <c r="D118" s="34"/>
      <c r="E118" s="34"/>
      <c r="F118" s="26" t="str">
        <f>F12</f>
        <v>Maršovice</v>
      </c>
      <c r="G118" s="34"/>
      <c r="H118" s="34"/>
      <c r="I118" s="29" t="s">
        <v>20</v>
      </c>
      <c r="J118" s="72" t="str">
        <f>IF(J12="","",J12)</f>
        <v>21. 11. 2025</v>
      </c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6.96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5.15" customHeight="1">
      <c r="A120" s="32"/>
      <c r="B120" s="33"/>
      <c r="C120" s="29" t="s">
        <v>22</v>
      </c>
      <c r="D120" s="34"/>
      <c r="E120" s="34"/>
      <c r="F120" s="26" t="str">
        <f>E15</f>
        <v xml:space="preserve"> </v>
      </c>
      <c r="G120" s="34"/>
      <c r="H120" s="34"/>
      <c r="I120" s="29" t="s">
        <v>27</v>
      </c>
      <c r="J120" s="30" t="str">
        <f>E21</f>
        <v xml:space="preserve"> </v>
      </c>
      <c r="K120" s="34"/>
      <c r="L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5.15" customHeight="1">
      <c r="A121" s="32"/>
      <c r="B121" s="33"/>
      <c r="C121" s="29" t="s">
        <v>26</v>
      </c>
      <c r="D121" s="34"/>
      <c r="E121" s="34"/>
      <c r="F121" s="26" t="str">
        <f>IF(E18="","",E18)</f>
        <v xml:space="preserve"> </v>
      </c>
      <c r="G121" s="34"/>
      <c r="H121" s="34"/>
      <c r="I121" s="29" t="s">
        <v>29</v>
      </c>
      <c r="J121" s="30" t="str">
        <f>E24</f>
        <v xml:space="preserve"> </v>
      </c>
      <c r="K121" s="34"/>
      <c r="L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10.32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11" customFormat="1" ht="29.28" customHeight="1">
      <c r="A123" s="185"/>
      <c r="B123" s="186"/>
      <c r="C123" s="187" t="s">
        <v>115</v>
      </c>
      <c r="D123" s="188" t="s">
        <v>56</v>
      </c>
      <c r="E123" s="188" t="s">
        <v>52</v>
      </c>
      <c r="F123" s="188" t="s">
        <v>53</v>
      </c>
      <c r="G123" s="188" t="s">
        <v>116</v>
      </c>
      <c r="H123" s="188" t="s">
        <v>117</v>
      </c>
      <c r="I123" s="188" t="s">
        <v>118</v>
      </c>
      <c r="J123" s="188" t="s">
        <v>104</v>
      </c>
      <c r="K123" s="189" t="s">
        <v>119</v>
      </c>
      <c r="L123" s="190"/>
      <c r="M123" s="93" t="s">
        <v>1</v>
      </c>
      <c r="N123" s="94" t="s">
        <v>35</v>
      </c>
      <c r="O123" s="94" t="s">
        <v>120</v>
      </c>
      <c r="P123" s="94" t="s">
        <v>121</v>
      </c>
      <c r="Q123" s="94" t="s">
        <v>122</v>
      </c>
      <c r="R123" s="94" t="s">
        <v>123</v>
      </c>
      <c r="S123" s="94" t="s">
        <v>124</v>
      </c>
      <c r="T123" s="95" t="s">
        <v>125</v>
      </c>
      <c r="U123" s="185"/>
      <c r="V123" s="185"/>
      <c r="W123" s="185"/>
      <c r="X123" s="185"/>
      <c r="Y123" s="185"/>
      <c r="Z123" s="185"/>
      <c r="AA123" s="185"/>
      <c r="AB123" s="185"/>
      <c r="AC123" s="185"/>
      <c r="AD123" s="185"/>
      <c r="AE123" s="185"/>
    </row>
    <row r="124" s="2" customFormat="1" ht="22.8" customHeight="1">
      <c r="A124" s="32"/>
      <c r="B124" s="33"/>
      <c r="C124" s="100" t="s">
        <v>126</v>
      </c>
      <c r="D124" s="34"/>
      <c r="E124" s="34"/>
      <c r="F124" s="34"/>
      <c r="G124" s="34"/>
      <c r="H124" s="34"/>
      <c r="I124" s="34"/>
      <c r="J124" s="191">
        <f>BK124</f>
        <v>228798.73000000004</v>
      </c>
      <c r="K124" s="34"/>
      <c r="L124" s="38"/>
      <c r="M124" s="96"/>
      <c r="N124" s="192"/>
      <c r="O124" s="97"/>
      <c r="P124" s="193">
        <f>P125</f>
        <v>126.92992400000001</v>
      </c>
      <c r="Q124" s="97"/>
      <c r="R124" s="193">
        <f>R125</f>
        <v>14.907874560000002</v>
      </c>
      <c r="S124" s="97"/>
      <c r="T124" s="194">
        <f>T125</f>
        <v>0.53490000000000004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70</v>
      </c>
      <c r="AU124" s="17" t="s">
        <v>106</v>
      </c>
      <c r="BK124" s="195">
        <f>BK125</f>
        <v>228798.73000000004</v>
      </c>
    </row>
    <row r="125" s="12" customFormat="1" ht="25.92" customHeight="1">
      <c r="A125" s="12"/>
      <c r="B125" s="196"/>
      <c r="C125" s="197"/>
      <c r="D125" s="198" t="s">
        <v>70</v>
      </c>
      <c r="E125" s="199" t="s">
        <v>127</v>
      </c>
      <c r="F125" s="199" t="s">
        <v>128</v>
      </c>
      <c r="G125" s="197"/>
      <c r="H125" s="197"/>
      <c r="I125" s="197"/>
      <c r="J125" s="200">
        <f>BK125</f>
        <v>228798.73000000004</v>
      </c>
      <c r="K125" s="197"/>
      <c r="L125" s="201"/>
      <c r="M125" s="202"/>
      <c r="N125" s="203"/>
      <c r="O125" s="203"/>
      <c r="P125" s="204">
        <f>P126+P182+P196+P200+P204+P251+P263</f>
        <v>126.92992400000001</v>
      </c>
      <c r="Q125" s="203"/>
      <c r="R125" s="204">
        <f>R126+R182+R196+R200+R204+R251+R263</f>
        <v>14.907874560000002</v>
      </c>
      <c r="S125" s="203"/>
      <c r="T125" s="205">
        <f>T126+T182+T196+T200+T204+T251+T263</f>
        <v>0.53490000000000004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6" t="s">
        <v>79</v>
      </c>
      <c r="AT125" s="207" t="s">
        <v>70</v>
      </c>
      <c r="AU125" s="207" t="s">
        <v>71</v>
      </c>
      <c r="AY125" s="206" t="s">
        <v>129</v>
      </c>
      <c r="BK125" s="208">
        <f>BK126+BK182+BK196+BK200+BK204+BK251+BK263</f>
        <v>228798.73000000004</v>
      </c>
    </row>
    <row r="126" s="12" customFormat="1" ht="22.8" customHeight="1">
      <c r="A126" s="12"/>
      <c r="B126" s="196"/>
      <c r="C126" s="197"/>
      <c r="D126" s="198" t="s">
        <v>70</v>
      </c>
      <c r="E126" s="209" t="s">
        <v>79</v>
      </c>
      <c r="F126" s="209" t="s">
        <v>130</v>
      </c>
      <c r="G126" s="197"/>
      <c r="H126" s="197"/>
      <c r="I126" s="197"/>
      <c r="J126" s="210">
        <f>BK126</f>
        <v>21246.559999999998</v>
      </c>
      <c r="K126" s="197"/>
      <c r="L126" s="201"/>
      <c r="M126" s="202"/>
      <c r="N126" s="203"/>
      <c r="O126" s="203"/>
      <c r="P126" s="204">
        <f>SUM(P127:P181)</f>
        <v>17.670664000000002</v>
      </c>
      <c r="Q126" s="203"/>
      <c r="R126" s="204">
        <f>SUM(R127:R181)</f>
        <v>11.803056000000002</v>
      </c>
      <c r="S126" s="203"/>
      <c r="T126" s="205">
        <f>SUM(T127:T181)</f>
        <v>0.44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6" t="s">
        <v>79</v>
      </c>
      <c r="AT126" s="207" t="s">
        <v>70</v>
      </c>
      <c r="AU126" s="207" t="s">
        <v>79</v>
      </c>
      <c r="AY126" s="206" t="s">
        <v>129</v>
      </c>
      <c r="BK126" s="208">
        <f>SUM(BK127:BK181)</f>
        <v>21246.559999999998</v>
      </c>
    </row>
    <row r="127" s="2" customFormat="1" ht="24.15" customHeight="1">
      <c r="A127" s="32"/>
      <c r="B127" s="33"/>
      <c r="C127" s="211" t="s">
        <v>79</v>
      </c>
      <c r="D127" s="211" t="s">
        <v>131</v>
      </c>
      <c r="E127" s="212" t="s">
        <v>132</v>
      </c>
      <c r="F127" s="213" t="s">
        <v>133</v>
      </c>
      <c r="G127" s="214" t="s">
        <v>134</v>
      </c>
      <c r="H127" s="215">
        <v>2</v>
      </c>
      <c r="I127" s="216">
        <v>91.799999999999997</v>
      </c>
      <c r="J127" s="216">
        <f>ROUND(I127*H127,2)</f>
        <v>183.59999999999999</v>
      </c>
      <c r="K127" s="213" t="s">
        <v>135</v>
      </c>
      <c r="L127" s="38"/>
      <c r="M127" s="217" t="s">
        <v>1</v>
      </c>
      <c r="N127" s="218" t="s">
        <v>36</v>
      </c>
      <c r="O127" s="219">
        <v>0.13</v>
      </c>
      <c r="P127" s="219">
        <f>O127*H127</f>
        <v>0.26000000000000001</v>
      </c>
      <c r="Q127" s="219">
        <v>0</v>
      </c>
      <c r="R127" s="219">
        <f>Q127*H127</f>
        <v>0</v>
      </c>
      <c r="S127" s="219">
        <v>0.22</v>
      </c>
      <c r="T127" s="220">
        <f>S127*H127</f>
        <v>0.44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21" t="s">
        <v>136</v>
      </c>
      <c r="AT127" s="221" t="s">
        <v>131</v>
      </c>
      <c r="AU127" s="221" t="s">
        <v>81</v>
      </c>
      <c r="AY127" s="17" t="s">
        <v>129</v>
      </c>
      <c r="BE127" s="222">
        <f>IF(N127="základní",J127,0)</f>
        <v>183.59999999999999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79</v>
      </c>
      <c r="BK127" s="222">
        <f>ROUND(I127*H127,2)</f>
        <v>183.59999999999999</v>
      </c>
      <c r="BL127" s="17" t="s">
        <v>136</v>
      </c>
      <c r="BM127" s="221" t="s">
        <v>503</v>
      </c>
    </row>
    <row r="128" s="14" customFormat="1">
      <c r="A128" s="14"/>
      <c r="B128" s="233"/>
      <c r="C128" s="234"/>
      <c r="D128" s="225" t="s">
        <v>138</v>
      </c>
      <c r="E128" s="235" t="s">
        <v>1</v>
      </c>
      <c r="F128" s="236" t="s">
        <v>504</v>
      </c>
      <c r="G128" s="234"/>
      <c r="H128" s="237">
        <v>2</v>
      </c>
      <c r="I128" s="234"/>
      <c r="J128" s="234"/>
      <c r="K128" s="234"/>
      <c r="L128" s="238"/>
      <c r="M128" s="239"/>
      <c r="N128" s="240"/>
      <c r="O128" s="240"/>
      <c r="P128" s="240"/>
      <c r="Q128" s="240"/>
      <c r="R128" s="240"/>
      <c r="S128" s="240"/>
      <c r="T128" s="24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2" t="s">
        <v>138</v>
      </c>
      <c r="AU128" s="242" t="s">
        <v>81</v>
      </c>
      <c r="AV128" s="14" t="s">
        <v>81</v>
      </c>
      <c r="AW128" s="14" t="s">
        <v>28</v>
      </c>
      <c r="AX128" s="14" t="s">
        <v>79</v>
      </c>
      <c r="AY128" s="242" t="s">
        <v>129</v>
      </c>
    </row>
    <row r="129" s="2" customFormat="1" ht="24.15" customHeight="1">
      <c r="A129" s="32"/>
      <c r="B129" s="33"/>
      <c r="C129" s="211" t="s">
        <v>81</v>
      </c>
      <c r="D129" s="211" t="s">
        <v>131</v>
      </c>
      <c r="E129" s="212" t="s">
        <v>147</v>
      </c>
      <c r="F129" s="213" t="s">
        <v>148</v>
      </c>
      <c r="G129" s="214" t="s">
        <v>134</v>
      </c>
      <c r="H129" s="215">
        <v>2.7999999999999998</v>
      </c>
      <c r="I129" s="216">
        <v>60.799999999999997</v>
      </c>
      <c r="J129" s="216">
        <f>ROUND(I129*H129,2)</f>
        <v>170.24000000000001</v>
      </c>
      <c r="K129" s="213" t="s">
        <v>135</v>
      </c>
      <c r="L129" s="38"/>
      <c r="M129" s="217" t="s">
        <v>1</v>
      </c>
      <c r="N129" s="218" t="s">
        <v>36</v>
      </c>
      <c r="O129" s="219">
        <v>0.075999999999999998</v>
      </c>
      <c r="P129" s="219">
        <f>O129*H129</f>
        <v>0.21279999999999999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21" t="s">
        <v>136</v>
      </c>
      <c r="AT129" s="221" t="s">
        <v>131</v>
      </c>
      <c r="AU129" s="221" t="s">
        <v>81</v>
      </c>
      <c r="AY129" s="17" t="s">
        <v>129</v>
      </c>
      <c r="BE129" s="222">
        <f>IF(N129="základní",J129,0)</f>
        <v>170.24000000000001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79</v>
      </c>
      <c r="BK129" s="222">
        <f>ROUND(I129*H129,2)</f>
        <v>170.24000000000001</v>
      </c>
      <c r="BL129" s="17" t="s">
        <v>136</v>
      </c>
      <c r="BM129" s="221" t="s">
        <v>505</v>
      </c>
    </row>
    <row r="130" s="14" customFormat="1">
      <c r="A130" s="14"/>
      <c r="B130" s="233"/>
      <c r="C130" s="234"/>
      <c r="D130" s="225" t="s">
        <v>138</v>
      </c>
      <c r="E130" s="235" t="s">
        <v>1</v>
      </c>
      <c r="F130" s="236" t="s">
        <v>506</v>
      </c>
      <c r="G130" s="234"/>
      <c r="H130" s="237">
        <v>2.7999999999999998</v>
      </c>
      <c r="I130" s="234"/>
      <c r="J130" s="234"/>
      <c r="K130" s="234"/>
      <c r="L130" s="238"/>
      <c r="M130" s="239"/>
      <c r="N130" s="240"/>
      <c r="O130" s="240"/>
      <c r="P130" s="240"/>
      <c r="Q130" s="240"/>
      <c r="R130" s="240"/>
      <c r="S130" s="240"/>
      <c r="T130" s="24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2" t="s">
        <v>138</v>
      </c>
      <c r="AU130" s="242" t="s">
        <v>81</v>
      </c>
      <c r="AV130" s="14" t="s">
        <v>81</v>
      </c>
      <c r="AW130" s="14" t="s">
        <v>28</v>
      </c>
      <c r="AX130" s="14" t="s">
        <v>79</v>
      </c>
      <c r="AY130" s="242" t="s">
        <v>129</v>
      </c>
    </row>
    <row r="131" s="2" customFormat="1" ht="33" customHeight="1">
      <c r="A131" s="32"/>
      <c r="B131" s="33"/>
      <c r="C131" s="211" t="s">
        <v>158</v>
      </c>
      <c r="D131" s="211" t="s">
        <v>131</v>
      </c>
      <c r="E131" s="212" t="s">
        <v>507</v>
      </c>
      <c r="F131" s="213" t="s">
        <v>508</v>
      </c>
      <c r="G131" s="214" t="s">
        <v>91</v>
      </c>
      <c r="H131" s="215">
        <v>3.4220000000000002</v>
      </c>
      <c r="I131" s="216">
        <v>1120</v>
      </c>
      <c r="J131" s="216">
        <f>ROUND(I131*H131,2)</f>
        <v>3832.6399999999999</v>
      </c>
      <c r="K131" s="213" t="s">
        <v>135</v>
      </c>
      <c r="L131" s="38"/>
      <c r="M131" s="217" t="s">
        <v>1</v>
      </c>
      <c r="N131" s="218" t="s">
        <v>36</v>
      </c>
      <c r="O131" s="219">
        <v>1.72</v>
      </c>
      <c r="P131" s="219">
        <f>O131*H131</f>
        <v>5.88584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21" t="s">
        <v>136</v>
      </c>
      <c r="AT131" s="221" t="s">
        <v>131</v>
      </c>
      <c r="AU131" s="221" t="s">
        <v>81</v>
      </c>
      <c r="AY131" s="17" t="s">
        <v>129</v>
      </c>
      <c r="BE131" s="222">
        <f>IF(N131="základní",J131,0)</f>
        <v>3832.6399999999999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79</v>
      </c>
      <c r="BK131" s="222">
        <f>ROUND(I131*H131,2)</f>
        <v>3832.6399999999999</v>
      </c>
      <c r="BL131" s="17" t="s">
        <v>136</v>
      </c>
      <c r="BM131" s="221" t="s">
        <v>509</v>
      </c>
    </row>
    <row r="132" s="13" customFormat="1">
      <c r="A132" s="13"/>
      <c r="B132" s="223"/>
      <c r="C132" s="224"/>
      <c r="D132" s="225" t="s">
        <v>138</v>
      </c>
      <c r="E132" s="226" t="s">
        <v>1</v>
      </c>
      <c r="F132" s="227" t="s">
        <v>510</v>
      </c>
      <c r="G132" s="224"/>
      <c r="H132" s="226" t="s">
        <v>1</v>
      </c>
      <c r="I132" s="224"/>
      <c r="J132" s="224"/>
      <c r="K132" s="224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138</v>
      </c>
      <c r="AU132" s="232" t="s">
        <v>81</v>
      </c>
      <c r="AV132" s="13" t="s">
        <v>79</v>
      </c>
      <c r="AW132" s="13" t="s">
        <v>28</v>
      </c>
      <c r="AX132" s="13" t="s">
        <v>71</v>
      </c>
      <c r="AY132" s="232" t="s">
        <v>129</v>
      </c>
    </row>
    <row r="133" s="14" customFormat="1">
      <c r="A133" s="14"/>
      <c r="B133" s="233"/>
      <c r="C133" s="234"/>
      <c r="D133" s="225" t="s">
        <v>138</v>
      </c>
      <c r="E133" s="235" t="s">
        <v>1</v>
      </c>
      <c r="F133" s="236" t="s">
        <v>511</v>
      </c>
      <c r="G133" s="234"/>
      <c r="H133" s="237">
        <v>5.6840000000000002</v>
      </c>
      <c r="I133" s="234"/>
      <c r="J133" s="234"/>
      <c r="K133" s="234"/>
      <c r="L133" s="238"/>
      <c r="M133" s="239"/>
      <c r="N133" s="240"/>
      <c r="O133" s="240"/>
      <c r="P133" s="240"/>
      <c r="Q133" s="240"/>
      <c r="R133" s="240"/>
      <c r="S133" s="240"/>
      <c r="T133" s="24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2" t="s">
        <v>138</v>
      </c>
      <c r="AU133" s="242" t="s">
        <v>81</v>
      </c>
      <c r="AV133" s="14" t="s">
        <v>81</v>
      </c>
      <c r="AW133" s="14" t="s">
        <v>28</v>
      </c>
      <c r="AX133" s="14" t="s">
        <v>71</v>
      </c>
      <c r="AY133" s="242" t="s">
        <v>129</v>
      </c>
    </row>
    <row r="134" s="13" customFormat="1">
      <c r="A134" s="13"/>
      <c r="B134" s="223"/>
      <c r="C134" s="224"/>
      <c r="D134" s="225" t="s">
        <v>138</v>
      </c>
      <c r="E134" s="226" t="s">
        <v>1</v>
      </c>
      <c r="F134" s="227" t="s">
        <v>512</v>
      </c>
      <c r="G134" s="224"/>
      <c r="H134" s="226" t="s">
        <v>1</v>
      </c>
      <c r="I134" s="224"/>
      <c r="J134" s="224"/>
      <c r="K134" s="224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138</v>
      </c>
      <c r="AU134" s="232" t="s">
        <v>81</v>
      </c>
      <c r="AV134" s="13" t="s">
        <v>79</v>
      </c>
      <c r="AW134" s="13" t="s">
        <v>28</v>
      </c>
      <c r="AX134" s="13" t="s">
        <v>71</v>
      </c>
      <c r="AY134" s="232" t="s">
        <v>129</v>
      </c>
    </row>
    <row r="135" s="14" customFormat="1">
      <c r="A135" s="14"/>
      <c r="B135" s="233"/>
      <c r="C135" s="234"/>
      <c r="D135" s="225" t="s">
        <v>138</v>
      </c>
      <c r="E135" s="235" t="s">
        <v>1</v>
      </c>
      <c r="F135" s="236" t="s">
        <v>513</v>
      </c>
      <c r="G135" s="234"/>
      <c r="H135" s="237">
        <v>1.1599999999999999</v>
      </c>
      <c r="I135" s="234"/>
      <c r="J135" s="234"/>
      <c r="K135" s="234"/>
      <c r="L135" s="238"/>
      <c r="M135" s="239"/>
      <c r="N135" s="240"/>
      <c r="O135" s="240"/>
      <c r="P135" s="240"/>
      <c r="Q135" s="240"/>
      <c r="R135" s="240"/>
      <c r="S135" s="240"/>
      <c r="T135" s="24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2" t="s">
        <v>138</v>
      </c>
      <c r="AU135" s="242" t="s">
        <v>81</v>
      </c>
      <c r="AV135" s="14" t="s">
        <v>81</v>
      </c>
      <c r="AW135" s="14" t="s">
        <v>28</v>
      </c>
      <c r="AX135" s="14" t="s">
        <v>71</v>
      </c>
      <c r="AY135" s="242" t="s">
        <v>129</v>
      </c>
    </row>
    <row r="136" s="15" customFormat="1">
      <c r="A136" s="15"/>
      <c r="B136" s="243"/>
      <c r="C136" s="244"/>
      <c r="D136" s="225" t="s">
        <v>138</v>
      </c>
      <c r="E136" s="245" t="s">
        <v>497</v>
      </c>
      <c r="F136" s="246" t="s">
        <v>146</v>
      </c>
      <c r="G136" s="244"/>
      <c r="H136" s="247">
        <v>6.8440000000000003</v>
      </c>
      <c r="I136" s="244"/>
      <c r="J136" s="244"/>
      <c r="K136" s="244"/>
      <c r="L136" s="248"/>
      <c r="M136" s="249"/>
      <c r="N136" s="250"/>
      <c r="O136" s="250"/>
      <c r="P136" s="250"/>
      <c r="Q136" s="250"/>
      <c r="R136" s="250"/>
      <c r="S136" s="250"/>
      <c r="T136" s="251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2" t="s">
        <v>138</v>
      </c>
      <c r="AU136" s="252" t="s">
        <v>81</v>
      </c>
      <c r="AV136" s="15" t="s">
        <v>136</v>
      </c>
      <c r="AW136" s="15" t="s">
        <v>28</v>
      </c>
      <c r="AX136" s="15" t="s">
        <v>71</v>
      </c>
      <c r="AY136" s="252" t="s">
        <v>129</v>
      </c>
    </row>
    <row r="137" s="13" customFormat="1">
      <c r="A137" s="13"/>
      <c r="B137" s="223"/>
      <c r="C137" s="224"/>
      <c r="D137" s="225" t="s">
        <v>138</v>
      </c>
      <c r="E137" s="226" t="s">
        <v>1</v>
      </c>
      <c r="F137" s="227" t="s">
        <v>169</v>
      </c>
      <c r="G137" s="224"/>
      <c r="H137" s="226" t="s">
        <v>1</v>
      </c>
      <c r="I137" s="224"/>
      <c r="J137" s="224"/>
      <c r="K137" s="224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138</v>
      </c>
      <c r="AU137" s="232" t="s">
        <v>81</v>
      </c>
      <c r="AV137" s="13" t="s">
        <v>79</v>
      </c>
      <c r="AW137" s="13" t="s">
        <v>28</v>
      </c>
      <c r="AX137" s="13" t="s">
        <v>71</v>
      </c>
      <c r="AY137" s="232" t="s">
        <v>129</v>
      </c>
    </row>
    <row r="138" s="14" customFormat="1">
      <c r="A138" s="14"/>
      <c r="B138" s="233"/>
      <c r="C138" s="234"/>
      <c r="D138" s="225" t="s">
        <v>138</v>
      </c>
      <c r="E138" s="235" t="s">
        <v>1</v>
      </c>
      <c r="F138" s="236" t="s">
        <v>514</v>
      </c>
      <c r="G138" s="234"/>
      <c r="H138" s="237">
        <v>3.4220000000000002</v>
      </c>
      <c r="I138" s="234"/>
      <c r="J138" s="234"/>
      <c r="K138" s="234"/>
      <c r="L138" s="238"/>
      <c r="M138" s="239"/>
      <c r="N138" s="240"/>
      <c r="O138" s="240"/>
      <c r="P138" s="240"/>
      <c r="Q138" s="240"/>
      <c r="R138" s="240"/>
      <c r="S138" s="240"/>
      <c r="T138" s="24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2" t="s">
        <v>138</v>
      </c>
      <c r="AU138" s="242" t="s">
        <v>81</v>
      </c>
      <c r="AV138" s="14" t="s">
        <v>81</v>
      </c>
      <c r="AW138" s="14" t="s">
        <v>28</v>
      </c>
      <c r="AX138" s="14" t="s">
        <v>79</v>
      </c>
      <c r="AY138" s="242" t="s">
        <v>129</v>
      </c>
    </row>
    <row r="139" s="2" customFormat="1" ht="33" customHeight="1">
      <c r="A139" s="32"/>
      <c r="B139" s="33"/>
      <c r="C139" s="211" t="s">
        <v>136</v>
      </c>
      <c r="D139" s="211" t="s">
        <v>131</v>
      </c>
      <c r="E139" s="212" t="s">
        <v>515</v>
      </c>
      <c r="F139" s="213" t="s">
        <v>516</v>
      </c>
      <c r="G139" s="214" t="s">
        <v>91</v>
      </c>
      <c r="H139" s="215">
        <v>3.0800000000000001</v>
      </c>
      <c r="I139" s="216">
        <v>1520</v>
      </c>
      <c r="J139" s="216">
        <f>ROUND(I139*H139,2)</f>
        <v>4681.6000000000004</v>
      </c>
      <c r="K139" s="213" t="s">
        <v>135</v>
      </c>
      <c r="L139" s="38"/>
      <c r="M139" s="217" t="s">
        <v>1</v>
      </c>
      <c r="N139" s="218" t="s">
        <v>36</v>
      </c>
      <c r="O139" s="219">
        <v>2.3490000000000002</v>
      </c>
      <c r="P139" s="219">
        <f>O139*H139</f>
        <v>7.2349200000000007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21" t="s">
        <v>136</v>
      </c>
      <c r="AT139" s="221" t="s">
        <v>131</v>
      </c>
      <c r="AU139" s="221" t="s">
        <v>81</v>
      </c>
      <c r="AY139" s="17" t="s">
        <v>129</v>
      </c>
      <c r="BE139" s="222">
        <f>IF(N139="základní",J139,0)</f>
        <v>4681.6000000000004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79</v>
      </c>
      <c r="BK139" s="222">
        <f>ROUND(I139*H139,2)</f>
        <v>4681.6000000000004</v>
      </c>
      <c r="BL139" s="17" t="s">
        <v>136</v>
      </c>
      <c r="BM139" s="221" t="s">
        <v>517</v>
      </c>
    </row>
    <row r="140" s="13" customFormat="1">
      <c r="A140" s="13"/>
      <c r="B140" s="223"/>
      <c r="C140" s="224"/>
      <c r="D140" s="225" t="s">
        <v>138</v>
      </c>
      <c r="E140" s="226" t="s">
        <v>1</v>
      </c>
      <c r="F140" s="227" t="s">
        <v>169</v>
      </c>
      <c r="G140" s="224"/>
      <c r="H140" s="226" t="s">
        <v>1</v>
      </c>
      <c r="I140" s="224"/>
      <c r="J140" s="224"/>
      <c r="K140" s="224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138</v>
      </c>
      <c r="AU140" s="232" t="s">
        <v>81</v>
      </c>
      <c r="AV140" s="13" t="s">
        <v>79</v>
      </c>
      <c r="AW140" s="13" t="s">
        <v>28</v>
      </c>
      <c r="AX140" s="13" t="s">
        <v>71</v>
      </c>
      <c r="AY140" s="232" t="s">
        <v>129</v>
      </c>
    </row>
    <row r="141" s="14" customFormat="1">
      <c r="A141" s="14"/>
      <c r="B141" s="233"/>
      <c r="C141" s="234"/>
      <c r="D141" s="225" t="s">
        <v>138</v>
      </c>
      <c r="E141" s="235" t="s">
        <v>1</v>
      </c>
      <c r="F141" s="236" t="s">
        <v>518</v>
      </c>
      <c r="G141" s="234"/>
      <c r="H141" s="237">
        <v>3.0800000000000001</v>
      </c>
      <c r="I141" s="234"/>
      <c r="J141" s="234"/>
      <c r="K141" s="234"/>
      <c r="L141" s="238"/>
      <c r="M141" s="239"/>
      <c r="N141" s="240"/>
      <c r="O141" s="240"/>
      <c r="P141" s="240"/>
      <c r="Q141" s="240"/>
      <c r="R141" s="240"/>
      <c r="S141" s="240"/>
      <c r="T141" s="24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2" t="s">
        <v>138</v>
      </c>
      <c r="AU141" s="242" t="s">
        <v>81</v>
      </c>
      <c r="AV141" s="14" t="s">
        <v>81</v>
      </c>
      <c r="AW141" s="14" t="s">
        <v>28</v>
      </c>
      <c r="AX141" s="14" t="s">
        <v>79</v>
      </c>
      <c r="AY141" s="242" t="s">
        <v>129</v>
      </c>
    </row>
    <row r="142" s="2" customFormat="1" ht="33" customHeight="1">
      <c r="A142" s="32"/>
      <c r="B142" s="33"/>
      <c r="C142" s="211" t="s">
        <v>175</v>
      </c>
      <c r="D142" s="211" t="s">
        <v>131</v>
      </c>
      <c r="E142" s="212" t="s">
        <v>519</v>
      </c>
      <c r="F142" s="213" t="s">
        <v>520</v>
      </c>
      <c r="G142" s="214" t="s">
        <v>91</v>
      </c>
      <c r="H142" s="215">
        <v>0.34200000000000003</v>
      </c>
      <c r="I142" s="216">
        <v>1990</v>
      </c>
      <c r="J142" s="216">
        <f>ROUND(I142*H142,2)</f>
        <v>680.58000000000004</v>
      </c>
      <c r="K142" s="213" t="s">
        <v>135</v>
      </c>
      <c r="L142" s="38"/>
      <c r="M142" s="217" t="s">
        <v>1</v>
      </c>
      <c r="N142" s="218" t="s">
        <v>36</v>
      </c>
      <c r="O142" s="219">
        <v>2.343</v>
      </c>
      <c r="P142" s="219">
        <f>O142*H142</f>
        <v>0.80130600000000007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1" t="s">
        <v>136</v>
      </c>
      <c r="AT142" s="221" t="s">
        <v>131</v>
      </c>
      <c r="AU142" s="221" t="s">
        <v>81</v>
      </c>
      <c r="AY142" s="17" t="s">
        <v>129</v>
      </c>
      <c r="BE142" s="222">
        <f>IF(N142="základní",J142,0)</f>
        <v>680.58000000000004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79</v>
      </c>
      <c r="BK142" s="222">
        <f>ROUND(I142*H142,2)</f>
        <v>680.58000000000004</v>
      </c>
      <c r="BL142" s="17" t="s">
        <v>136</v>
      </c>
      <c r="BM142" s="221" t="s">
        <v>521</v>
      </c>
    </row>
    <row r="143" s="13" customFormat="1">
      <c r="A143" s="13"/>
      <c r="B143" s="223"/>
      <c r="C143" s="224"/>
      <c r="D143" s="225" t="s">
        <v>138</v>
      </c>
      <c r="E143" s="226" t="s">
        <v>1</v>
      </c>
      <c r="F143" s="227" t="s">
        <v>169</v>
      </c>
      <c r="G143" s="224"/>
      <c r="H143" s="226" t="s">
        <v>1</v>
      </c>
      <c r="I143" s="224"/>
      <c r="J143" s="224"/>
      <c r="K143" s="224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138</v>
      </c>
      <c r="AU143" s="232" t="s">
        <v>81</v>
      </c>
      <c r="AV143" s="13" t="s">
        <v>79</v>
      </c>
      <c r="AW143" s="13" t="s">
        <v>28</v>
      </c>
      <c r="AX143" s="13" t="s">
        <v>71</v>
      </c>
      <c r="AY143" s="232" t="s">
        <v>129</v>
      </c>
    </row>
    <row r="144" s="14" customFormat="1">
      <c r="A144" s="14"/>
      <c r="B144" s="233"/>
      <c r="C144" s="234"/>
      <c r="D144" s="225" t="s">
        <v>138</v>
      </c>
      <c r="E144" s="235" t="s">
        <v>1</v>
      </c>
      <c r="F144" s="236" t="s">
        <v>522</v>
      </c>
      <c r="G144" s="234"/>
      <c r="H144" s="237">
        <v>0.34200000000000003</v>
      </c>
      <c r="I144" s="234"/>
      <c r="J144" s="234"/>
      <c r="K144" s="234"/>
      <c r="L144" s="238"/>
      <c r="M144" s="239"/>
      <c r="N144" s="240"/>
      <c r="O144" s="240"/>
      <c r="P144" s="240"/>
      <c r="Q144" s="240"/>
      <c r="R144" s="240"/>
      <c r="S144" s="240"/>
      <c r="T144" s="24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2" t="s">
        <v>138</v>
      </c>
      <c r="AU144" s="242" t="s">
        <v>81</v>
      </c>
      <c r="AV144" s="14" t="s">
        <v>81</v>
      </c>
      <c r="AW144" s="14" t="s">
        <v>28</v>
      </c>
      <c r="AX144" s="14" t="s">
        <v>79</v>
      </c>
      <c r="AY144" s="242" t="s">
        <v>129</v>
      </c>
    </row>
    <row r="145" s="2" customFormat="1" ht="37.8" customHeight="1">
      <c r="A145" s="32"/>
      <c r="B145" s="33"/>
      <c r="C145" s="211" t="s">
        <v>180</v>
      </c>
      <c r="D145" s="211" t="s">
        <v>131</v>
      </c>
      <c r="E145" s="212" t="s">
        <v>224</v>
      </c>
      <c r="F145" s="213" t="s">
        <v>225</v>
      </c>
      <c r="G145" s="214" t="s">
        <v>91</v>
      </c>
      <c r="H145" s="215">
        <v>5.6420000000000003</v>
      </c>
      <c r="I145" s="216">
        <v>190</v>
      </c>
      <c r="J145" s="216">
        <f>ROUND(I145*H145,2)</f>
        <v>1071.98</v>
      </c>
      <c r="K145" s="213" t="s">
        <v>135</v>
      </c>
      <c r="L145" s="38"/>
      <c r="M145" s="217" t="s">
        <v>1</v>
      </c>
      <c r="N145" s="218" t="s">
        <v>36</v>
      </c>
      <c r="O145" s="219">
        <v>0.063</v>
      </c>
      <c r="P145" s="219">
        <f>O145*H145</f>
        <v>0.35544600000000004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21" t="s">
        <v>136</v>
      </c>
      <c r="AT145" s="221" t="s">
        <v>131</v>
      </c>
      <c r="AU145" s="221" t="s">
        <v>81</v>
      </c>
      <c r="AY145" s="17" t="s">
        <v>129</v>
      </c>
      <c r="BE145" s="222">
        <f>IF(N145="základní",J145,0)</f>
        <v>1071.98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79</v>
      </c>
      <c r="BK145" s="222">
        <f>ROUND(I145*H145,2)</f>
        <v>1071.98</v>
      </c>
      <c r="BL145" s="17" t="s">
        <v>136</v>
      </c>
      <c r="BM145" s="221" t="s">
        <v>523</v>
      </c>
    </row>
    <row r="146" s="14" customFormat="1">
      <c r="A146" s="14"/>
      <c r="B146" s="233"/>
      <c r="C146" s="234"/>
      <c r="D146" s="225" t="s">
        <v>138</v>
      </c>
      <c r="E146" s="235" t="s">
        <v>1</v>
      </c>
      <c r="F146" s="236" t="s">
        <v>514</v>
      </c>
      <c r="G146" s="234"/>
      <c r="H146" s="237">
        <v>3.4220000000000002</v>
      </c>
      <c r="I146" s="234"/>
      <c r="J146" s="234"/>
      <c r="K146" s="234"/>
      <c r="L146" s="238"/>
      <c r="M146" s="239"/>
      <c r="N146" s="240"/>
      <c r="O146" s="240"/>
      <c r="P146" s="240"/>
      <c r="Q146" s="240"/>
      <c r="R146" s="240"/>
      <c r="S146" s="240"/>
      <c r="T146" s="24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2" t="s">
        <v>138</v>
      </c>
      <c r="AU146" s="242" t="s">
        <v>81</v>
      </c>
      <c r="AV146" s="14" t="s">
        <v>81</v>
      </c>
      <c r="AW146" s="14" t="s">
        <v>28</v>
      </c>
      <c r="AX146" s="14" t="s">
        <v>71</v>
      </c>
      <c r="AY146" s="242" t="s">
        <v>129</v>
      </c>
    </row>
    <row r="147" s="13" customFormat="1">
      <c r="A147" s="13"/>
      <c r="B147" s="223"/>
      <c r="C147" s="224"/>
      <c r="D147" s="225" t="s">
        <v>138</v>
      </c>
      <c r="E147" s="226" t="s">
        <v>1</v>
      </c>
      <c r="F147" s="227" t="s">
        <v>230</v>
      </c>
      <c r="G147" s="224"/>
      <c r="H147" s="226" t="s">
        <v>1</v>
      </c>
      <c r="I147" s="224"/>
      <c r="J147" s="224"/>
      <c r="K147" s="224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138</v>
      </c>
      <c r="AU147" s="232" t="s">
        <v>81</v>
      </c>
      <c r="AV147" s="13" t="s">
        <v>79</v>
      </c>
      <c r="AW147" s="13" t="s">
        <v>28</v>
      </c>
      <c r="AX147" s="13" t="s">
        <v>71</v>
      </c>
      <c r="AY147" s="232" t="s">
        <v>129</v>
      </c>
    </row>
    <row r="148" s="14" customFormat="1">
      <c r="A148" s="14"/>
      <c r="B148" s="233"/>
      <c r="C148" s="234"/>
      <c r="D148" s="225" t="s">
        <v>138</v>
      </c>
      <c r="E148" s="235" t="s">
        <v>1</v>
      </c>
      <c r="F148" s="236" t="s">
        <v>524</v>
      </c>
      <c r="G148" s="234"/>
      <c r="H148" s="237">
        <v>1.968</v>
      </c>
      <c r="I148" s="234"/>
      <c r="J148" s="234"/>
      <c r="K148" s="234"/>
      <c r="L148" s="238"/>
      <c r="M148" s="239"/>
      <c r="N148" s="240"/>
      <c r="O148" s="240"/>
      <c r="P148" s="240"/>
      <c r="Q148" s="240"/>
      <c r="R148" s="240"/>
      <c r="S148" s="240"/>
      <c r="T148" s="24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2" t="s">
        <v>138</v>
      </c>
      <c r="AU148" s="242" t="s">
        <v>81</v>
      </c>
      <c r="AV148" s="14" t="s">
        <v>81</v>
      </c>
      <c r="AW148" s="14" t="s">
        <v>28</v>
      </c>
      <c r="AX148" s="14" t="s">
        <v>71</v>
      </c>
      <c r="AY148" s="242" t="s">
        <v>129</v>
      </c>
    </row>
    <row r="149" s="14" customFormat="1">
      <c r="A149" s="14"/>
      <c r="B149" s="233"/>
      <c r="C149" s="234"/>
      <c r="D149" s="225" t="s">
        <v>138</v>
      </c>
      <c r="E149" s="235" t="s">
        <v>1</v>
      </c>
      <c r="F149" s="236" t="s">
        <v>525</v>
      </c>
      <c r="G149" s="234"/>
      <c r="H149" s="237">
        <v>0.47999999999999998</v>
      </c>
      <c r="I149" s="234"/>
      <c r="J149" s="234"/>
      <c r="K149" s="234"/>
      <c r="L149" s="238"/>
      <c r="M149" s="239"/>
      <c r="N149" s="240"/>
      <c r="O149" s="240"/>
      <c r="P149" s="240"/>
      <c r="Q149" s="240"/>
      <c r="R149" s="240"/>
      <c r="S149" s="240"/>
      <c r="T149" s="24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2" t="s">
        <v>138</v>
      </c>
      <c r="AU149" s="242" t="s">
        <v>81</v>
      </c>
      <c r="AV149" s="14" t="s">
        <v>81</v>
      </c>
      <c r="AW149" s="14" t="s">
        <v>28</v>
      </c>
      <c r="AX149" s="14" t="s">
        <v>71</v>
      </c>
      <c r="AY149" s="242" t="s">
        <v>129</v>
      </c>
    </row>
    <row r="150" s="13" customFormat="1">
      <c r="A150" s="13"/>
      <c r="B150" s="223"/>
      <c r="C150" s="224"/>
      <c r="D150" s="225" t="s">
        <v>138</v>
      </c>
      <c r="E150" s="226" t="s">
        <v>1</v>
      </c>
      <c r="F150" s="227" t="s">
        <v>233</v>
      </c>
      <c r="G150" s="224"/>
      <c r="H150" s="226" t="s">
        <v>1</v>
      </c>
      <c r="I150" s="224"/>
      <c r="J150" s="224"/>
      <c r="K150" s="224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138</v>
      </c>
      <c r="AU150" s="232" t="s">
        <v>81</v>
      </c>
      <c r="AV150" s="13" t="s">
        <v>79</v>
      </c>
      <c r="AW150" s="13" t="s">
        <v>28</v>
      </c>
      <c r="AX150" s="13" t="s">
        <v>71</v>
      </c>
      <c r="AY150" s="232" t="s">
        <v>129</v>
      </c>
    </row>
    <row r="151" s="14" customFormat="1">
      <c r="A151" s="14"/>
      <c r="B151" s="233"/>
      <c r="C151" s="234"/>
      <c r="D151" s="225" t="s">
        <v>138</v>
      </c>
      <c r="E151" s="235" t="s">
        <v>1</v>
      </c>
      <c r="F151" s="236" t="s">
        <v>526</v>
      </c>
      <c r="G151" s="234"/>
      <c r="H151" s="237">
        <v>-0.22800000000000001</v>
      </c>
      <c r="I151" s="234"/>
      <c r="J151" s="234"/>
      <c r="K151" s="234"/>
      <c r="L151" s="238"/>
      <c r="M151" s="239"/>
      <c r="N151" s="240"/>
      <c r="O151" s="240"/>
      <c r="P151" s="240"/>
      <c r="Q151" s="240"/>
      <c r="R151" s="240"/>
      <c r="S151" s="240"/>
      <c r="T151" s="24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2" t="s">
        <v>138</v>
      </c>
      <c r="AU151" s="242" t="s">
        <v>81</v>
      </c>
      <c r="AV151" s="14" t="s">
        <v>81</v>
      </c>
      <c r="AW151" s="14" t="s">
        <v>28</v>
      </c>
      <c r="AX151" s="14" t="s">
        <v>71</v>
      </c>
      <c r="AY151" s="242" t="s">
        <v>129</v>
      </c>
    </row>
    <row r="152" s="15" customFormat="1">
      <c r="A152" s="15"/>
      <c r="B152" s="243"/>
      <c r="C152" s="244"/>
      <c r="D152" s="225" t="s">
        <v>138</v>
      </c>
      <c r="E152" s="245" t="s">
        <v>1</v>
      </c>
      <c r="F152" s="246" t="s">
        <v>146</v>
      </c>
      <c r="G152" s="244"/>
      <c r="H152" s="247">
        <v>5.6420000000000012</v>
      </c>
      <c r="I152" s="244"/>
      <c r="J152" s="244"/>
      <c r="K152" s="244"/>
      <c r="L152" s="248"/>
      <c r="M152" s="249"/>
      <c r="N152" s="250"/>
      <c r="O152" s="250"/>
      <c r="P152" s="250"/>
      <c r="Q152" s="250"/>
      <c r="R152" s="250"/>
      <c r="S152" s="250"/>
      <c r="T152" s="25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2" t="s">
        <v>138</v>
      </c>
      <c r="AU152" s="252" t="s">
        <v>81</v>
      </c>
      <c r="AV152" s="15" t="s">
        <v>136</v>
      </c>
      <c r="AW152" s="15" t="s">
        <v>28</v>
      </c>
      <c r="AX152" s="15" t="s">
        <v>79</v>
      </c>
      <c r="AY152" s="252" t="s">
        <v>129</v>
      </c>
    </row>
    <row r="153" s="2" customFormat="1" ht="37.8" customHeight="1">
      <c r="A153" s="32"/>
      <c r="B153" s="33"/>
      <c r="C153" s="211" t="s">
        <v>191</v>
      </c>
      <c r="D153" s="211" t="s">
        <v>131</v>
      </c>
      <c r="E153" s="212" t="s">
        <v>236</v>
      </c>
      <c r="F153" s="213" t="s">
        <v>237</v>
      </c>
      <c r="G153" s="214" t="s">
        <v>91</v>
      </c>
      <c r="H153" s="215">
        <v>3.4220000000000002</v>
      </c>
      <c r="I153" s="216">
        <v>219</v>
      </c>
      <c r="J153" s="216">
        <f>ROUND(I153*H153,2)</f>
        <v>749.41999999999996</v>
      </c>
      <c r="K153" s="213" t="s">
        <v>135</v>
      </c>
      <c r="L153" s="38"/>
      <c r="M153" s="217" t="s">
        <v>1</v>
      </c>
      <c r="N153" s="218" t="s">
        <v>36</v>
      </c>
      <c r="O153" s="219">
        <v>0.071999999999999995</v>
      </c>
      <c r="P153" s="219">
        <f>O153*H153</f>
        <v>0.24638399999999999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21" t="s">
        <v>136</v>
      </c>
      <c r="AT153" s="221" t="s">
        <v>131</v>
      </c>
      <c r="AU153" s="221" t="s">
        <v>81</v>
      </c>
      <c r="AY153" s="17" t="s">
        <v>129</v>
      </c>
      <c r="BE153" s="222">
        <f>IF(N153="základní",J153,0)</f>
        <v>749.41999999999996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79</v>
      </c>
      <c r="BK153" s="222">
        <f>ROUND(I153*H153,2)</f>
        <v>749.41999999999996</v>
      </c>
      <c r="BL153" s="17" t="s">
        <v>136</v>
      </c>
      <c r="BM153" s="221" t="s">
        <v>527</v>
      </c>
    </row>
    <row r="154" s="14" customFormat="1">
      <c r="A154" s="14"/>
      <c r="B154" s="233"/>
      <c r="C154" s="234"/>
      <c r="D154" s="225" t="s">
        <v>138</v>
      </c>
      <c r="E154" s="235" t="s">
        <v>1</v>
      </c>
      <c r="F154" s="236" t="s">
        <v>528</v>
      </c>
      <c r="G154" s="234"/>
      <c r="H154" s="237">
        <v>3.4220000000000002</v>
      </c>
      <c r="I154" s="234"/>
      <c r="J154" s="234"/>
      <c r="K154" s="234"/>
      <c r="L154" s="238"/>
      <c r="M154" s="239"/>
      <c r="N154" s="240"/>
      <c r="O154" s="240"/>
      <c r="P154" s="240"/>
      <c r="Q154" s="240"/>
      <c r="R154" s="240"/>
      <c r="S154" s="240"/>
      <c r="T154" s="24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2" t="s">
        <v>138</v>
      </c>
      <c r="AU154" s="242" t="s">
        <v>81</v>
      </c>
      <c r="AV154" s="14" t="s">
        <v>81</v>
      </c>
      <c r="AW154" s="14" t="s">
        <v>28</v>
      </c>
      <c r="AX154" s="14" t="s">
        <v>79</v>
      </c>
      <c r="AY154" s="242" t="s">
        <v>129</v>
      </c>
    </row>
    <row r="155" s="2" customFormat="1" ht="16.5" customHeight="1">
      <c r="A155" s="32"/>
      <c r="B155" s="33"/>
      <c r="C155" s="211" t="s">
        <v>196</v>
      </c>
      <c r="D155" s="211" t="s">
        <v>131</v>
      </c>
      <c r="E155" s="212" t="s">
        <v>241</v>
      </c>
      <c r="F155" s="213" t="s">
        <v>242</v>
      </c>
      <c r="G155" s="214" t="s">
        <v>91</v>
      </c>
      <c r="H155" s="215">
        <v>6.8440000000000003</v>
      </c>
      <c r="I155" s="216">
        <v>22.100000000000001</v>
      </c>
      <c r="J155" s="216">
        <f>ROUND(I155*H155,2)</f>
        <v>151.25</v>
      </c>
      <c r="K155" s="213" t="s">
        <v>135</v>
      </c>
      <c r="L155" s="38"/>
      <c r="M155" s="217" t="s">
        <v>1</v>
      </c>
      <c r="N155" s="218" t="s">
        <v>36</v>
      </c>
      <c r="O155" s="219">
        <v>0.0089999999999999993</v>
      </c>
      <c r="P155" s="219">
        <f>O155*H155</f>
        <v>0.061595999999999998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21" t="s">
        <v>136</v>
      </c>
      <c r="AT155" s="221" t="s">
        <v>131</v>
      </c>
      <c r="AU155" s="221" t="s">
        <v>81</v>
      </c>
      <c r="AY155" s="17" t="s">
        <v>129</v>
      </c>
      <c r="BE155" s="222">
        <f>IF(N155="základní",J155,0)</f>
        <v>151.25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79</v>
      </c>
      <c r="BK155" s="222">
        <f>ROUND(I155*H155,2)</f>
        <v>151.25</v>
      </c>
      <c r="BL155" s="17" t="s">
        <v>136</v>
      </c>
      <c r="BM155" s="221" t="s">
        <v>529</v>
      </c>
    </row>
    <row r="156" s="14" customFormat="1">
      <c r="A156" s="14"/>
      <c r="B156" s="233"/>
      <c r="C156" s="234"/>
      <c r="D156" s="225" t="s">
        <v>138</v>
      </c>
      <c r="E156" s="235" t="s">
        <v>1</v>
      </c>
      <c r="F156" s="236" t="s">
        <v>497</v>
      </c>
      <c r="G156" s="234"/>
      <c r="H156" s="237">
        <v>6.8440000000000003</v>
      </c>
      <c r="I156" s="234"/>
      <c r="J156" s="234"/>
      <c r="K156" s="234"/>
      <c r="L156" s="238"/>
      <c r="M156" s="239"/>
      <c r="N156" s="240"/>
      <c r="O156" s="240"/>
      <c r="P156" s="240"/>
      <c r="Q156" s="240"/>
      <c r="R156" s="240"/>
      <c r="S156" s="240"/>
      <c r="T156" s="24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2" t="s">
        <v>138</v>
      </c>
      <c r="AU156" s="242" t="s">
        <v>81</v>
      </c>
      <c r="AV156" s="14" t="s">
        <v>81</v>
      </c>
      <c r="AW156" s="14" t="s">
        <v>28</v>
      </c>
      <c r="AX156" s="14" t="s">
        <v>79</v>
      </c>
      <c r="AY156" s="242" t="s">
        <v>129</v>
      </c>
    </row>
    <row r="157" s="2" customFormat="1" ht="33" customHeight="1">
      <c r="A157" s="32"/>
      <c r="B157" s="33"/>
      <c r="C157" s="211" t="s">
        <v>201</v>
      </c>
      <c r="D157" s="211" t="s">
        <v>131</v>
      </c>
      <c r="E157" s="212" t="s">
        <v>245</v>
      </c>
      <c r="F157" s="213" t="s">
        <v>246</v>
      </c>
      <c r="G157" s="214" t="s">
        <v>247</v>
      </c>
      <c r="H157" s="215">
        <v>7.1859999999999999</v>
      </c>
      <c r="I157" s="216">
        <v>352</v>
      </c>
      <c r="J157" s="216">
        <f>ROUND(I157*H157,2)</f>
        <v>2529.4699999999998</v>
      </c>
      <c r="K157" s="213" t="s">
        <v>135</v>
      </c>
      <c r="L157" s="38"/>
      <c r="M157" s="217" t="s">
        <v>1</v>
      </c>
      <c r="N157" s="218" t="s">
        <v>36</v>
      </c>
      <c r="O157" s="219">
        <v>0</v>
      </c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21" t="s">
        <v>136</v>
      </c>
      <c r="AT157" s="221" t="s">
        <v>131</v>
      </c>
      <c r="AU157" s="221" t="s">
        <v>81</v>
      </c>
      <c r="AY157" s="17" t="s">
        <v>129</v>
      </c>
      <c r="BE157" s="222">
        <f>IF(N157="základní",J157,0)</f>
        <v>2529.4699999999998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7" t="s">
        <v>79</v>
      </c>
      <c r="BK157" s="222">
        <f>ROUND(I157*H157,2)</f>
        <v>2529.4699999999998</v>
      </c>
      <c r="BL157" s="17" t="s">
        <v>136</v>
      </c>
      <c r="BM157" s="221" t="s">
        <v>530</v>
      </c>
    </row>
    <row r="158" s="13" customFormat="1">
      <c r="A158" s="13"/>
      <c r="B158" s="223"/>
      <c r="C158" s="224"/>
      <c r="D158" s="225" t="s">
        <v>138</v>
      </c>
      <c r="E158" s="226" t="s">
        <v>1</v>
      </c>
      <c r="F158" s="227" t="s">
        <v>249</v>
      </c>
      <c r="G158" s="224"/>
      <c r="H158" s="226" t="s">
        <v>1</v>
      </c>
      <c r="I158" s="224"/>
      <c r="J158" s="224"/>
      <c r="K158" s="224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138</v>
      </c>
      <c r="AU158" s="232" t="s">
        <v>81</v>
      </c>
      <c r="AV158" s="13" t="s">
        <v>79</v>
      </c>
      <c r="AW158" s="13" t="s">
        <v>28</v>
      </c>
      <c r="AX158" s="13" t="s">
        <v>71</v>
      </c>
      <c r="AY158" s="232" t="s">
        <v>129</v>
      </c>
    </row>
    <row r="159" s="13" customFormat="1">
      <c r="A159" s="13"/>
      <c r="B159" s="223"/>
      <c r="C159" s="224"/>
      <c r="D159" s="225" t="s">
        <v>138</v>
      </c>
      <c r="E159" s="226" t="s">
        <v>1</v>
      </c>
      <c r="F159" s="227" t="s">
        <v>250</v>
      </c>
      <c r="G159" s="224"/>
      <c r="H159" s="226" t="s">
        <v>1</v>
      </c>
      <c r="I159" s="224"/>
      <c r="J159" s="224"/>
      <c r="K159" s="224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138</v>
      </c>
      <c r="AU159" s="232" t="s">
        <v>81</v>
      </c>
      <c r="AV159" s="13" t="s">
        <v>79</v>
      </c>
      <c r="AW159" s="13" t="s">
        <v>28</v>
      </c>
      <c r="AX159" s="13" t="s">
        <v>71</v>
      </c>
      <c r="AY159" s="232" t="s">
        <v>129</v>
      </c>
    </row>
    <row r="160" s="14" customFormat="1">
      <c r="A160" s="14"/>
      <c r="B160" s="233"/>
      <c r="C160" s="234"/>
      <c r="D160" s="225" t="s">
        <v>138</v>
      </c>
      <c r="E160" s="235" t="s">
        <v>1</v>
      </c>
      <c r="F160" s="236" t="s">
        <v>531</v>
      </c>
      <c r="G160" s="234"/>
      <c r="H160" s="237">
        <v>6.8440000000000003</v>
      </c>
      <c r="I160" s="234"/>
      <c r="J160" s="234"/>
      <c r="K160" s="234"/>
      <c r="L160" s="238"/>
      <c r="M160" s="239"/>
      <c r="N160" s="240"/>
      <c r="O160" s="240"/>
      <c r="P160" s="240"/>
      <c r="Q160" s="240"/>
      <c r="R160" s="240"/>
      <c r="S160" s="240"/>
      <c r="T160" s="24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2" t="s">
        <v>138</v>
      </c>
      <c r="AU160" s="242" t="s">
        <v>81</v>
      </c>
      <c r="AV160" s="14" t="s">
        <v>81</v>
      </c>
      <c r="AW160" s="14" t="s">
        <v>28</v>
      </c>
      <c r="AX160" s="14" t="s">
        <v>71</v>
      </c>
      <c r="AY160" s="242" t="s">
        <v>129</v>
      </c>
    </row>
    <row r="161" s="13" customFormat="1">
      <c r="A161" s="13"/>
      <c r="B161" s="223"/>
      <c r="C161" s="224"/>
      <c r="D161" s="225" t="s">
        <v>138</v>
      </c>
      <c r="E161" s="226" t="s">
        <v>1</v>
      </c>
      <c r="F161" s="227" t="s">
        <v>252</v>
      </c>
      <c r="G161" s="224"/>
      <c r="H161" s="226" t="s">
        <v>1</v>
      </c>
      <c r="I161" s="224"/>
      <c r="J161" s="224"/>
      <c r="K161" s="224"/>
      <c r="L161" s="228"/>
      <c r="M161" s="229"/>
      <c r="N161" s="230"/>
      <c r="O161" s="230"/>
      <c r="P161" s="230"/>
      <c r="Q161" s="230"/>
      <c r="R161" s="230"/>
      <c r="S161" s="230"/>
      <c r="T161" s="23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2" t="s">
        <v>138</v>
      </c>
      <c r="AU161" s="232" t="s">
        <v>81</v>
      </c>
      <c r="AV161" s="13" t="s">
        <v>79</v>
      </c>
      <c r="AW161" s="13" t="s">
        <v>28</v>
      </c>
      <c r="AX161" s="13" t="s">
        <v>71</v>
      </c>
      <c r="AY161" s="232" t="s">
        <v>129</v>
      </c>
    </row>
    <row r="162" s="14" customFormat="1">
      <c r="A162" s="14"/>
      <c r="B162" s="233"/>
      <c r="C162" s="234"/>
      <c r="D162" s="225" t="s">
        <v>138</v>
      </c>
      <c r="E162" s="235" t="s">
        <v>1</v>
      </c>
      <c r="F162" s="236" t="s">
        <v>532</v>
      </c>
      <c r="G162" s="234"/>
      <c r="H162" s="237">
        <v>7.1859999999999999</v>
      </c>
      <c r="I162" s="234"/>
      <c r="J162" s="234"/>
      <c r="K162" s="234"/>
      <c r="L162" s="238"/>
      <c r="M162" s="239"/>
      <c r="N162" s="240"/>
      <c r="O162" s="240"/>
      <c r="P162" s="240"/>
      <c r="Q162" s="240"/>
      <c r="R162" s="240"/>
      <c r="S162" s="240"/>
      <c r="T162" s="24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2" t="s">
        <v>138</v>
      </c>
      <c r="AU162" s="242" t="s">
        <v>81</v>
      </c>
      <c r="AV162" s="14" t="s">
        <v>81</v>
      </c>
      <c r="AW162" s="14" t="s">
        <v>28</v>
      </c>
      <c r="AX162" s="14" t="s">
        <v>79</v>
      </c>
      <c r="AY162" s="242" t="s">
        <v>129</v>
      </c>
    </row>
    <row r="163" s="2" customFormat="1" ht="16.5" customHeight="1">
      <c r="A163" s="32"/>
      <c r="B163" s="33"/>
      <c r="C163" s="253" t="s">
        <v>210</v>
      </c>
      <c r="D163" s="253" t="s">
        <v>255</v>
      </c>
      <c r="E163" s="254" t="s">
        <v>256</v>
      </c>
      <c r="F163" s="255" t="s">
        <v>257</v>
      </c>
      <c r="G163" s="256" t="s">
        <v>247</v>
      </c>
      <c r="H163" s="257">
        <v>3.48</v>
      </c>
      <c r="I163" s="258">
        <v>427</v>
      </c>
      <c r="J163" s="258">
        <f>ROUND(I163*H163,2)</f>
        <v>1485.96</v>
      </c>
      <c r="K163" s="255" t="s">
        <v>135</v>
      </c>
      <c r="L163" s="259"/>
      <c r="M163" s="260" t="s">
        <v>1</v>
      </c>
      <c r="N163" s="261" t="s">
        <v>36</v>
      </c>
      <c r="O163" s="219">
        <v>0</v>
      </c>
      <c r="P163" s="219">
        <f>O163*H163</f>
        <v>0</v>
      </c>
      <c r="Q163" s="219">
        <v>1</v>
      </c>
      <c r="R163" s="219">
        <f>Q163*H163</f>
        <v>3.48</v>
      </c>
      <c r="S163" s="219">
        <v>0</v>
      </c>
      <c r="T163" s="220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21" t="s">
        <v>196</v>
      </c>
      <c r="AT163" s="221" t="s">
        <v>255</v>
      </c>
      <c r="AU163" s="221" t="s">
        <v>81</v>
      </c>
      <c r="AY163" s="17" t="s">
        <v>129</v>
      </c>
      <c r="BE163" s="222">
        <f>IF(N163="základní",J163,0)</f>
        <v>1485.96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79</v>
      </c>
      <c r="BK163" s="222">
        <f>ROUND(I163*H163,2)</f>
        <v>1485.96</v>
      </c>
      <c r="BL163" s="17" t="s">
        <v>136</v>
      </c>
      <c r="BM163" s="221" t="s">
        <v>533</v>
      </c>
    </row>
    <row r="164" s="14" customFormat="1">
      <c r="A164" s="14"/>
      <c r="B164" s="233"/>
      <c r="C164" s="234"/>
      <c r="D164" s="225" t="s">
        <v>138</v>
      </c>
      <c r="E164" s="234"/>
      <c r="F164" s="236" t="s">
        <v>534</v>
      </c>
      <c r="G164" s="234"/>
      <c r="H164" s="237">
        <v>3.48</v>
      </c>
      <c r="I164" s="234"/>
      <c r="J164" s="234"/>
      <c r="K164" s="234"/>
      <c r="L164" s="238"/>
      <c r="M164" s="239"/>
      <c r="N164" s="240"/>
      <c r="O164" s="240"/>
      <c r="P164" s="240"/>
      <c r="Q164" s="240"/>
      <c r="R164" s="240"/>
      <c r="S164" s="240"/>
      <c r="T164" s="24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2" t="s">
        <v>138</v>
      </c>
      <c r="AU164" s="242" t="s">
        <v>81</v>
      </c>
      <c r="AV164" s="14" t="s">
        <v>81</v>
      </c>
      <c r="AW164" s="14" t="s">
        <v>4</v>
      </c>
      <c r="AX164" s="14" t="s">
        <v>79</v>
      </c>
      <c r="AY164" s="242" t="s">
        <v>129</v>
      </c>
    </row>
    <row r="165" s="2" customFormat="1" ht="24.15" customHeight="1">
      <c r="A165" s="32"/>
      <c r="B165" s="33"/>
      <c r="C165" s="211" t="s">
        <v>216</v>
      </c>
      <c r="D165" s="211" t="s">
        <v>131</v>
      </c>
      <c r="E165" s="212" t="s">
        <v>261</v>
      </c>
      <c r="F165" s="213" t="s">
        <v>262</v>
      </c>
      <c r="G165" s="214" t="s">
        <v>91</v>
      </c>
      <c r="H165" s="215">
        <v>1.74</v>
      </c>
      <c r="I165" s="216">
        <v>238</v>
      </c>
      <c r="J165" s="216">
        <f>ROUND(I165*H165,2)</f>
        <v>414.12</v>
      </c>
      <c r="K165" s="213" t="s">
        <v>135</v>
      </c>
      <c r="L165" s="38"/>
      <c r="M165" s="217" t="s">
        <v>1</v>
      </c>
      <c r="N165" s="218" t="s">
        <v>36</v>
      </c>
      <c r="O165" s="219">
        <v>0.435</v>
      </c>
      <c r="P165" s="219">
        <f>O165*H165</f>
        <v>0.75690000000000002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21" t="s">
        <v>136</v>
      </c>
      <c r="AT165" s="221" t="s">
        <v>131</v>
      </c>
      <c r="AU165" s="221" t="s">
        <v>81</v>
      </c>
      <c r="AY165" s="17" t="s">
        <v>129</v>
      </c>
      <c r="BE165" s="222">
        <f>IF(N165="základní",J165,0)</f>
        <v>414.12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7" t="s">
        <v>79</v>
      </c>
      <c r="BK165" s="222">
        <f>ROUND(I165*H165,2)</f>
        <v>414.12</v>
      </c>
      <c r="BL165" s="17" t="s">
        <v>136</v>
      </c>
      <c r="BM165" s="221" t="s">
        <v>535</v>
      </c>
    </row>
    <row r="166" s="13" customFormat="1">
      <c r="A166" s="13"/>
      <c r="B166" s="223"/>
      <c r="C166" s="224"/>
      <c r="D166" s="225" t="s">
        <v>138</v>
      </c>
      <c r="E166" s="226" t="s">
        <v>1</v>
      </c>
      <c r="F166" s="227" t="s">
        <v>264</v>
      </c>
      <c r="G166" s="224"/>
      <c r="H166" s="226" t="s">
        <v>1</v>
      </c>
      <c r="I166" s="224"/>
      <c r="J166" s="224"/>
      <c r="K166" s="224"/>
      <c r="L166" s="228"/>
      <c r="M166" s="229"/>
      <c r="N166" s="230"/>
      <c r="O166" s="230"/>
      <c r="P166" s="230"/>
      <c r="Q166" s="230"/>
      <c r="R166" s="230"/>
      <c r="S166" s="230"/>
      <c r="T166" s="23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2" t="s">
        <v>138</v>
      </c>
      <c r="AU166" s="232" t="s">
        <v>81</v>
      </c>
      <c r="AV166" s="13" t="s">
        <v>79</v>
      </c>
      <c r="AW166" s="13" t="s">
        <v>28</v>
      </c>
      <c r="AX166" s="13" t="s">
        <v>71</v>
      </c>
      <c r="AY166" s="232" t="s">
        <v>129</v>
      </c>
    </row>
    <row r="167" s="14" customFormat="1">
      <c r="A167" s="14"/>
      <c r="B167" s="233"/>
      <c r="C167" s="234"/>
      <c r="D167" s="225" t="s">
        <v>138</v>
      </c>
      <c r="E167" s="235" t="s">
        <v>1</v>
      </c>
      <c r="F167" s="236" t="s">
        <v>524</v>
      </c>
      <c r="G167" s="234"/>
      <c r="H167" s="237">
        <v>1.968</v>
      </c>
      <c r="I167" s="234"/>
      <c r="J167" s="234"/>
      <c r="K167" s="234"/>
      <c r="L167" s="238"/>
      <c r="M167" s="239"/>
      <c r="N167" s="240"/>
      <c r="O167" s="240"/>
      <c r="P167" s="240"/>
      <c r="Q167" s="240"/>
      <c r="R167" s="240"/>
      <c r="S167" s="240"/>
      <c r="T167" s="24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2" t="s">
        <v>138</v>
      </c>
      <c r="AU167" s="242" t="s">
        <v>81</v>
      </c>
      <c r="AV167" s="14" t="s">
        <v>81</v>
      </c>
      <c r="AW167" s="14" t="s">
        <v>28</v>
      </c>
      <c r="AX167" s="14" t="s">
        <v>71</v>
      </c>
      <c r="AY167" s="242" t="s">
        <v>129</v>
      </c>
    </row>
    <row r="168" s="13" customFormat="1">
      <c r="A168" s="13"/>
      <c r="B168" s="223"/>
      <c r="C168" s="224"/>
      <c r="D168" s="225" t="s">
        <v>138</v>
      </c>
      <c r="E168" s="226" t="s">
        <v>1</v>
      </c>
      <c r="F168" s="227" t="s">
        <v>233</v>
      </c>
      <c r="G168" s="224"/>
      <c r="H168" s="226" t="s">
        <v>1</v>
      </c>
      <c r="I168" s="224"/>
      <c r="J168" s="224"/>
      <c r="K168" s="224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138</v>
      </c>
      <c r="AU168" s="232" t="s">
        <v>81</v>
      </c>
      <c r="AV168" s="13" t="s">
        <v>79</v>
      </c>
      <c r="AW168" s="13" t="s">
        <v>28</v>
      </c>
      <c r="AX168" s="13" t="s">
        <v>71</v>
      </c>
      <c r="AY168" s="232" t="s">
        <v>129</v>
      </c>
    </row>
    <row r="169" s="14" customFormat="1">
      <c r="A169" s="14"/>
      <c r="B169" s="233"/>
      <c r="C169" s="234"/>
      <c r="D169" s="225" t="s">
        <v>138</v>
      </c>
      <c r="E169" s="235" t="s">
        <v>1</v>
      </c>
      <c r="F169" s="236" t="s">
        <v>526</v>
      </c>
      <c r="G169" s="234"/>
      <c r="H169" s="237">
        <v>-0.22800000000000001</v>
      </c>
      <c r="I169" s="234"/>
      <c r="J169" s="234"/>
      <c r="K169" s="234"/>
      <c r="L169" s="238"/>
      <c r="M169" s="239"/>
      <c r="N169" s="240"/>
      <c r="O169" s="240"/>
      <c r="P169" s="240"/>
      <c r="Q169" s="240"/>
      <c r="R169" s="240"/>
      <c r="S169" s="240"/>
      <c r="T169" s="24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2" t="s">
        <v>138</v>
      </c>
      <c r="AU169" s="242" t="s">
        <v>81</v>
      </c>
      <c r="AV169" s="14" t="s">
        <v>81</v>
      </c>
      <c r="AW169" s="14" t="s">
        <v>28</v>
      </c>
      <c r="AX169" s="14" t="s">
        <v>71</v>
      </c>
      <c r="AY169" s="242" t="s">
        <v>129</v>
      </c>
    </row>
    <row r="170" s="15" customFormat="1">
      <c r="A170" s="15"/>
      <c r="B170" s="243"/>
      <c r="C170" s="244"/>
      <c r="D170" s="225" t="s">
        <v>138</v>
      </c>
      <c r="E170" s="245" t="s">
        <v>1</v>
      </c>
      <c r="F170" s="246" t="s">
        <v>146</v>
      </c>
      <c r="G170" s="244"/>
      <c r="H170" s="247">
        <v>1.74</v>
      </c>
      <c r="I170" s="244"/>
      <c r="J170" s="244"/>
      <c r="K170" s="244"/>
      <c r="L170" s="248"/>
      <c r="M170" s="249"/>
      <c r="N170" s="250"/>
      <c r="O170" s="250"/>
      <c r="P170" s="250"/>
      <c r="Q170" s="250"/>
      <c r="R170" s="250"/>
      <c r="S170" s="250"/>
      <c r="T170" s="251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2" t="s">
        <v>138</v>
      </c>
      <c r="AU170" s="252" t="s">
        <v>81</v>
      </c>
      <c r="AV170" s="15" t="s">
        <v>136</v>
      </c>
      <c r="AW170" s="15" t="s">
        <v>28</v>
      </c>
      <c r="AX170" s="15" t="s">
        <v>79</v>
      </c>
      <c r="AY170" s="252" t="s">
        <v>129</v>
      </c>
    </row>
    <row r="171" s="2" customFormat="1" ht="16.5" customHeight="1">
      <c r="A171" s="32"/>
      <c r="B171" s="33"/>
      <c r="C171" s="253" t="s">
        <v>8</v>
      </c>
      <c r="D171" s="253" t="s">
        <v>255</v>
      </c>
      <c r="E171" s="254" t="s">
        <v>266</v>
      </c>
      <c r="F171" s="255" t="s">
        <v>267</v>
      </c>
      <c r="G171" s="256" t="s">
        <v>247</v>
      </c>
      <c r="H171" s="257">
        <v>8.3230000000000004</v>
      </c>
      <c r="I171" s="258">
        <v>514</v>
      </c>
      <c r="J171" s="258">
        <f>ROUND(I171*H171,2)</f>
        <v>4278.0200000000004</v>
      </c>
      <c r="K171" s="255" t="s">
        <v>135</v>
      </c>
      <c r="L171" s="259"/>
      <c r="M171" s="260" t="s">
        <v>1</v>
      </c>
      <c r="N171" s="261" t="s">
        <v>36</v>
      </c>
      <c r="O171" s="219">
        <v>0</v>
      </c>
      <c r="P171" s="219">
        <f>O171*H171</f>
        <v>0</v>
      </c>
      <c r="Q171" s="219">
        <v>1</v>
      </c>
      <c r="R171" s="219">
        <f>Q171*H171</f>
        <v>8.3230000000000004</v>
      </c>
      <c r="S171" s="219">
        <v>0</v>
      </c>
      <c r="T171" s="220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21" t="s">
        <v>196</v>
      </c>
      <c r="AT171" s="221" t="s">
        <v>255</v>
      </c>
      <c r="AU171" s="221" t="s">
        <v>81</v>
      </c>
      <c r="AY171" s="17" t="s">
        <v>129</v>
      </c>
      <c r="BE171" s="222">
        <f>IF(N171="základní",J171,0)</f>
        <v>4278.0200000000004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7" t="s">
        <v>79</v>
      </c>
      <c r="BK171" s="222">
        <f>ROUND(I171*H171,2)</f>
        <v>4278.0200000000004</v>
      </c>
      <c r="BL171" s="17" t="s">
        <v>136</v>
      </c>
      <c r="BM171" s="221" t="s">
        <v>536</v>
      </c>
    </row>
    <row r="172" s="14" customFormat="1">
      <c r="A172" s="14"/>
      <c r="B172" s="233"/>
      <c r="C172" s="234"/>
      <c r="D172" s="225" t="s">
        <v>138</v>
      </c>
      <c r="E172" s="234"/>
      <c r="F172" s="236" t="s">
        <v>537</v>
      </c>
      <c r="G172" s="234"/>
      <c r="H172" s="237">
        <v>8.3230000000000004</v>
      </c>
      <c r="I172" s="234"/>
      <c r="J172" s="234"/>
      <c r="K172" s="234"/>
      <c r="L172" s="238"/>
      <c r="M172" s="239"/>
      <c r="N172" s="240"/>
      <c r="O172" s="240"/>
      <c r="P172" s="240"/>
      <c r="Q172" s="240"/>
      <c r="R172" s="240"/>
      <c r="S172" s="240"/>
      <c r="T172" s="24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2" t="s">
        <v>138</v>
      </c>
      <c r="AU172" s="242" t="s">
        <v>81</v>
      </c>
      <c r="AV172" s="14" t="s">
        <v>81</v>
      </c>
      <c r="AW172" s="14" t="s">
        <v>4</v>
      </c>
      <c r="AX172" s="14" t="s">
        <v>79</v>
      </c>
      <c r="AY172" s="242" t="s">
        <v>129</v>
      </c>
    </row>
    <row r="173" s="2" customFormat="1" ht="24.15" customHeight="1">
      <c r="A173" s="32"/>
      <c r="B173" s="33"/>
      <c r="C173" s="211" t="s">
        <v>223</v>
      </c>
      <c r="D173" s="211" t="s">
        <v>131</v>
      </c>
      <c r="E173" s="212" t="s">
        <v>272</v>
      </c>
      <c r="F173" s="213" t="s">
        <v>273</v>
      </c>
      <c r="G173" s="214" t="s">
        <v>91</v>
      </c>
      <c r="H173" s="215">
        <v>4.6239999999999997</v>
      </c>
      <c r="I173" s="216">
        <v>159</v>
      </c>
      <c r="J173" s="216">
        <f>ROUND(I173*H173,2)</f>
        <v>735.22000000000003</v>
      </c>
      <c r="K173" s="213" t="s">
        <v>135</v>
      </c>
      <c r="L173" s="38"/>
      <c r="M173" s="217" t="s">
        <v>1</v>
      </c>
      <c r="N173" s="218" t="s">
        <v>36</v>
      </c>
      <c r="O173" s="219">
        <v>0.32800000000000001</v>
      </c>
      <c r="P173" s="219">
        <f>O173*H173</f>
        <v>1.516672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21" t="s">
        <v>136</v>
      </c>
      <c r="AT173" s="221" t="s">
        <v>131</v>
      </c>
      <c r="AU173" s="221" t="s">
        <v>81</v>
      </c>
      <c r="AY173" s="17" t="s">
        <v>129</v>
      </c>
      <c r="BE173" s="222">
        <f>IF(N173="základní",J173,0)</f>
        <v>735.22000000000003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7" t="s">
        <v>79</v>
      </c>
      <c r="BK173" s="222">
        <f>ROUND(I173*H173,2)</f>
        <v>735.22000000000003</v>
      </c>
      <c r="BL173" s="17" t="s">
        <v>136</v>
      </c>
      <c r="BM173" s="221" t="s">
        <v>538</v>
      </c>
    </row>
    <row r="174" s="2" customFormat="1">
      <c r="A174" s="32"/>
      <c r="B174" s="33"/>
      <c r="C174" s="34"/>
      <c r="D174" s="225" t="s">
        <v>275</v>
      </c>
      <c r="E174" s="34"/>
      <c r="F174" s="262" t="s">
        <v>539</v>
      </c>
      <c r="G174" s="34"/>
      <c r="H174" s="34"/>
      <c r="I174" s="34"/>
      <c r="J174" s="34"/>
      <c r="K174" s="34"/>
      <c r="L174" s="38"/>
      <c r="M174" s="263"/>
      <c r="N174" s="264"/>
      <c r="O174" s="84"/>
      <c r="P174" s="84"/>
      <c r="Q174" s="84"/>
      <c r="R174" s="84"/>
      <c r="S174" s="84"/>
      <c r="T174" s="85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7" t="s">
        <v>275</v>
      </c>
      <c r="AU174" s="17" t="s">
        <v>81</v>
      </c>
    </row>
    <row r="175" s="13" customFormat="1">
      <c r="A175" s="13"/>
      <c r="B175" s="223"/>
      <c r="C175" s="224"/>
      <c r="D175" s="225" t="s">
        <v>138</v>
      </c>
      <c r="E175" s="226" t="s">
        <v>1</v>
      </c>
      <c r="F175" s="227" t="s">
        <v>540</v>
      </c>
      <c r="G175" s="224"/>
      <c r="H175" s="226" t="s">
        <v>1</v>
      </c>
      <c r="I175" s="224"/>
      <c r="J175" s="224"/>
      <c r="K175" s="224"/>
      <c r="L175" s="228"/>
      <c r="M175" s="229"/>
      <c r="N175" s="230"/>
      <c r="O175" s="230"/>
      <c r="P175" s="230"/>
      <c r="Q175" s="230"/>
      <c r="R175" s="230"/>
      <c r="S175" s="230"/>
      <c r="T175" s="23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138</v>
      </c>
      <c r="AU175" s="232" t="s">
        <v>81</v>
      </c>
      <c r="AV175" s="13" t="s">
        <v>79</v>
      </c>
      <c r="AW175" s="13" t="s">
        <v>28</v>
      </c>
      <c r="AX175" s="13" t="s">
        <v>71</v>
      </c>
      <c r="AY175" s="232" t="s">
        <v>129</v>
      </c>
    </row>
    <row r="176" s="13" customFormat="1">
      <c r="A176" s="13"/>
      <c r="B176" s="223"/>
      <c r="C176" s="224"/>
      <c r="D176" s="225" t="s">
        <v>138</v>
      </c>
      <c r="E176" s="226" t="s">
        <v>1</v>
      </c>
      <c r="F176" s="227" t="s">
        <v>541</v>
      </c>
      <c r="G176" s="224"/>
      <c r="H176" s="226" t="s">
        <v>1</v>
      </c>
      <c r="I176" s="224"/>
      <c r="J176" s="224"/>
      <c r="K176" s="224"/>
      <c r="L176" s="228"/>
      <c r="M176" s="229"/>
      <c r="N176" s="230"/>
      <c r="O176" s="230"/>
      <c r="P176" s="230"/>
      <c r="Q176" s="230"/>
      <c r="R176" s="230"/>
      <c r="S176" s="230"/>
      <c r="T176" s="23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2" t="s">
        <v>138</v>
      </c>
      <c r="AU176" s="232" t="s">
        <v>81</v>
      </c>
      <c r="AV176" s="13" t="s">
        <v>79</v>
      </c>
      <c r="AW176" s="13" t="s">
        <v>28</v>
      </c>
      <c r="AX176" s="13" t="s">
        <v>71</v>
      </c>
      <c r="AY176" s="232" t="s">
        <v>129</v>
      </c>
    </row>
    <row r="177" s="14" customFormat="1">
      <c r="A177" s="14"/>
      <c r="B177" s="233"/>
      <c r="C177" s="234"/>
      <c r="D177" s="225" t="s">
        <v>138</v>
      </c>
      <c r="E177" s="235" t="s">
        <v>1</v>
      </c>
      <c r="F177" s="236" t="s">
        <v>542</v>
      </c>
      <c r="G177" s="234"/>
      <c r="H177" s="237">
        <v>4.6239999999999997</v>
      </c>
      <c r="I177" s="234"/>
      <c r="J177" s="234"/>
      <c r="K177" s="234"/>
      <c r="L177" s="238"/>
      <c r="M177" s="239"/>
      <c r="N177" s="240"/>
      <c r="O177" s="240"/>
      <c r="P177" s="240"/>
      <c r="Q177" s="240"/>
      <c r="R177" s="240"/>
      <c r="S177" s="240"/>
      <c r="T177" s="24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2" t="s">
        <v>138</v>
      </c>
      <c r="AU177" s="242" t="s">
        <v>81</v>
      </c>
      <c r="AV177" s="14" t="s">
        <v>81</v>
      </c>
      <c r="AW177" s="14" t="s">
        <v>28</v>
      </c>
      <c r="AX177" s="14" t="s">
        <v>79</v>
      </c>
      <c r="AY177" s="242" t="s">
        <v>129</v>
      </c>
    </row>
    <row r="178" s="2" customFormat="1" ht="24.15" customHeight="1">
      <c r="A178" s="32"/>
      <c r="B178" s="33"/>
      <c r="C178" s="211" t="s">
        <v>235</v>
      </c>
      <c r="D178" s="211" t="s">
        <v>131</v>
      </c>
      <c r="E178" s="212" t="s">
        <v>288</v>
      </c>
      <c r="F178" s="213" t="s">
        <v>289</v>
      </c>
      <c r="G178" s="214" t="s">
        <v>134</v>
      </c>
      <c r="H178" s="215">
        <v>2.7999999999999998</v>
      </c>
      <c r="I178" s="216">
        <v>91.700000000000003</v>
      </c>
      <c r="J178" s="216">
        <f>ROUND(I178*H178,2)</f>
        <v>256.75999999999999</v>
      </c>
      <c r="K178" s="213" t="s">
        <v>135</v>
      </c>
      <c r="L178" s="38"/>
      <c r="M178" s="217" t="s">
        <v>1</v>
      </c>
      <c r="N178" s="218" t="s">
        <v>36</v>
      </c>
      <c r="O178" s="219">
        <v>0.114</v>
      </c>
      <c r="P178" s="219">
        <f>O178*H178</f>
        <v>0.31919999999999998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21" t="s">
        <v>136</v>
      </c>
      <c r="AT178" s="221" t="s">
        <v>131</v>
      </c>
      <c r="AU178" s="221" t="s">
        <v>81</v>
      </c>
      <c r="AY178" s="17" t="s">
        <v>129</v>
      </c>
      <c r="BE178" s="222">
        <f>IF(N178="základní",J178,0)</f>
        <v>256.75999999999999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7" t="s">
        <v>79</v>
      </c>
      <c r="BK178" s="222">
        <f>ROUND(I178*H178,2)</f>
        <v>256.75999999999999</v>
      </c>
      <c r="BL178" s="17" t="s">
        <v>136</v>
      </c>
      <c r="BM178" s="221" t="s">
        <v>543</v>
      </c>
    </row>
    <row r="179" s="2" customFormat="1" ht="24.15" customHeight="1">
      <c r="A179" s="32"/>
      <c r="B179" s="33"/>
      <c r="C179" s="211" t="s">
        <v>240</v>
      </c>
      <c r="D179" s="211" t="s">
        <v>131</v>
      </c>
      <c r="E179" s="212" t="s">
        <v>292</v>
      </c>
      <c r="F179" s="213" t="s">
        <v>293</v>
      </c>
      <c r="G179" s="214" t="s">
        <v>134</v>
      </c>
      <c r="H179" s="215">
        <v>2.7999999999999998</v>
      </c>
      <c r="I179" s="216">
        <v>6.9800000000000004</v>
      </c>
      <c r="J179" s="216">
        <f>ROUND(I179*H179,2)</f>
        <v>19.539999999999999</v>
      </c>
      <c r="K179" s="213" t="s">
        <v>135</v>
      </c>
      <c r="L179" s="38"/>
      <c r="M179" s="217" t="s">
        <v>1</v>
      </c>
      <c r="N179" s="218" t="s">
        <v>36</v>
      </c>
      <c r="O179" s="219">
        <v>0.0070000000000000001</v>
      </c>
      <c r="P179" s="219">
        <f>O179*H179</f>
        <v>0.019599999999999999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21" t="s">
        <v>136</v>
      </c>
      <c r="AT179" s="221" t="s">
        <v>131</v>
      </c>
      <c r="AU179" s="221" t="s">
        <v>81</v>
      </c>
      <c r="AY179" s="17" t="s">
        <v>129</v>
      </c>
      <c r="BE179" s="222">
        <f>IF(N179="základní",J179,0)</f>
        <v>19.539999999999999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7" t="s">
        <v>79</v>
      </c>
      <c r="BK179" s="222">
        <f>ROUND(I179*H179,2)</f>
        <v>19.539999999999999</v>
      </c>
      <c r="BL179" s="17" t="s">
        <v>136</v>
      </c>
      <c r="BM179" s="221" t="s">
        <v>544</v>
      </c>
    </row>
    <row r="180" s="2" customFormat="1" ht="16.5" customHeight="1">
      <c r="A180" s="32"/>
      <c r="B180" s="33"/>
      <c r="C180" s="253" t="s">
        <v>244</v>
      </c>
      <c r="D180" s="253" t="s">
        <v>255</v>
      </c>
      <c r="E180" s="254" t="s">
        <v>296</v>
      </c>
      <c r="F180" s="255" t="s">
        <v>297</v>
      </c>
      <c r="G180" s="256" t="s">
        <v>298</v>
      </c>
      <c r="H180" s="257">
        <v>0.056000000000000001</v>
      </c>
      <c r="I180" s="258">
        <v>110</v>
      </c>
      <c r="J180" s="258">
        <f>ROUND(I180*H180,2)</f>
        <v>6.1600000000000001</v>
      </c>
      <c r="K180" s="255" t="s">
        <v>135</v>
      </c>
      <c r="L180" s="259"/>
      <c r="M180" s="260" t="s">
        <v>1</v>
      </c>
      <c r="N180" s="261" t="s">
        <v>36</v>
      </c>
      <c r="O180" s="219">
        <v>0</v>
      </c>
      <c r="P180" s="219">
        <f>O180*H180</f>
        <v>0</v>
      </c>
      <c r="Q180" s="219">
        <v>0.001</v>
      </c>
      <c r="R180" s="219">
        <f>Q180*H180</f>
        <v>5.5999999999999999E-05</v>
      </c>
      <c r="S180" s="219">
        <v>0</v>
      </c>
      <c r="T180" s="220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21" t="s">
        <v>196</v>
      </c>
      <c r="AT180" s="221" t="s">
        <v>255</v>
      </c>
      <c r="AU180" s="221" t="s">
        <v>81</v>
      </c>
      <c r="AY180" s="17" t="s">
        <v>129</v>
      </c>
      <c r="BE180" s="222">
        <f>IF(N180="základní",J180,0)</f>
        <v>6.1600000000000001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79</v>
      </c>
      <c r="BK180" s="222">
        <f>ROUND(I180*H180,2)</f>
        <v>6.1600000000000001</v>
      </c>
      <c r="BL180" s="17" t="s">
        <v>136</v>
      </c>
      <c r="BM180" s="221" t="s">
        <v>545</v>
      </c>
    </row>
    <row r="181" s="14" customFormat="1">
      <c r="A181" s="14"/>
      <c r="B181" s="233"/>
      <c r="C181" s="234"/>
      <c r="D181" s="225" t="s">
        <v>138</v>
      </c>
      <c r="E181" s="234"/>
      <c r="F181" s="236" t="s">
        <v>546</v>
      </c>
      <c r="G181" s="234"/>
      <c r="H181" s="237">
        <v>0.056000000000000001</v>
      </c>
      <c r="I181" s="234"/>
      <c r="J181" s="234"/>
      <c r="K181" s="234"/>
      <c r="L181" s="238"/>
      <c r="M181" s="239"/>
      <c r="N181" s="240"/>
      <c r="O181" s="240"/>
      <c r="P181" s="240"/>
      <c r="Q181" s="240"/>
      <c r="R181" s="240"/>
      <c r="S181" s="240"/>
      <c r="T181" s="24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2" t="s">
        <v>138</v>
      </c>
      <c r="AU181" s="242" t="s">
        <v>81</v>
      </c>
      <c r="AV181" s="14" t="s">
        <v>81</v>
      </c>
      <c r="AW181" s="14" t="s">
        <v>4</v>
      </c>
      <c r="AX181" s="14" t="s">
        <v>79</v>
      </c>
      <c r="AY181" s="242" t="s">
        <v>129</v>
      </c>
    </row>
    <row r="182" s="12" customFormat="1" ht="22.8" customHeight="1">
      <c r="A182" s="12"/>
      <c r="B182" s="196"/>
      <c r="C182" s="197"/>
      <c r="D182" s="198" t="s">
        <v>70</v>
      </c>
      <c r="E182" s="209" t="s">
        <v>81</v>
      </c>
      <c r="F182" s="209" t="s">
        <v>547</v>
      </c>
      <c r="G182" s="197"/>
      <c r="H182" s="197"/>
      <c r="I182" s="197"/>
      <c r="J182" s="210">
        <f>BK182</f>
        <v>1296.22</v>
      </c>
      <c r="K182" s="197"/>
      <c r="L182" s="201"/>
      <c r="M182" s="202"/>
      <c r="N182" s="203"/>
      <c r="O182" s="203"/>
      <c r="P182" s="204">
        <f>SUM(P183:P195)</f>
        <v>2.0798999999999999</v>
      </c>
      <c r="Q182" s="203"/>
      <c r="R182" s="204">
        <f>SUM(R183:R195)</f>
        <v>0.10487088</v>
      </c>
      <c r="S182" s="203"/>
      <c r="T182" s="205">
        <f>SUM(T183:T195)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6" t="s">
        <v>79</v>
      </c>
      <c r="AT182" s="207" t="s">
        <v>70</v>
      </c>
      <c r="AU182" s="207" t="s">
        <v>79</v>
      </c>
      <c r="AY182" s="206" t="s">
        <v>129</v>
      </c>
      <c r="BK182" s="208">
        <f>SUM(BK183:BK195)</f>
        <v>1296.22</v>
      </c>
    </row>
    <row r="183" s="2" customFormat="1" ht="21.75" customHeight="1">
      <c r="A183" s="32"/>
      <c r="B183" s="33"/>
      <c r="C183" s="211" t="s">
        <v>254</v>
      </c>
      <c r="D183" s="211" t="s">
        <v>131</v>
      </c>
      <c r="E183" s="212" t="s">
        <v>548</v>
      </c>
      <c r="F183" s="213" t="s">
        <v>549</v>
      </c>
      <c r="G183" s="214" t="s">
        <v>91</v>
      </c>
      <c r="H183" s="215">
        <v>0.035999999999999997</v>
      </c>
      <c r="I183" s="216">
        <v>25500</v>
      </c>
      <c r="J183" s="216">
        <f>ROUND(I183*H183,2)</f>
        <v>918</v>
      </c>
      <c r="K183" s="213" t="s">
        <v>1</v>
      </c>
      <c r="L183" s="38"/>
      <c r="M183" s="217" t="s">
        <v>1</v>
      </c>
      <c r="N183" s="218" t="s">
        <v>36</v>
      </c>
      <c r="O183" s="219">
        <v>37.323999999999998</v>
      </c>
      <c r="P183" s="219">
        <f>O183*H183</f>
        <v>1.3436639999999998</v>
      </c>
      <c r="Q183" s="219">
        <v>2.8348800000000001</v>
      </c>
      <c r="R183" s="219">
        <f>Q183*H183</f>
        <v>0.10205568</v>
      </c>
      <c r="S183" s="219">
        <v>0</v>
      </c>
      <c r="T183" s="220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21" t="s">
        <v>136</v>
      </c>
      <c r="AT183" s="221" t="s">
        <v>131</v>
      </c>
      <c r="AU183" s="221" t="s">
        <v>81</v>
      </c>
      <c r="AY183" s="17" t="s">
        <v>129</v>
      </c>
      <c r="BE183" s="222">
        <f>IF(N183="základní",J183,0)</f>
        <v>918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7" t="s">
        <v>79</v>
      </c>
      <c r="BK183" s="222">
        <f>ROUND(I183*H183,2)</f>
        <v>918</v>
      </c>
      <c r="BL183" s="17" t="s">
        <v>136</v>
      </c>
      <c r="BM183" s="221" t="s">
        <v>550</v>
      </c>
    </row>
    <row r="184" s="13" customFormat="1">
      <c r="A184" s="13"/>
      <c r="B184" s="223"/>
      <c r="C184" s="224"/>
      <c r="D184" s="225" t="s">
        <v>138</v>
      </c>
      <c r="E184" s="226" t="s">
        <v>1</v>
      </c>
      <c r="F184" s="227" t="s">
        <v>551</v>
      </c>
      <c r="G184" s="224"/>
      <c r="H184" s="226" t="s">
        <v>1</v>
      </c>
      <c r="I184" s="224"/>
      <c r="J184" s="224"/>
      <c r="K184" s="224"/>
      <c r="L184" s="228"/>
      <c r="M184" s="229"/>
      <c r="N184" s="230"/>
      <c r="O184" s="230"/>
      <c r="P184" s="230"/>
      <c r="Q184" s="230"/>
      <c r="R184" s="230"/>
      <c r="S184" s="230"/>
      <c r="T184" s="23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2" t="s">
        <v>138</v>
      </c>
      <c r="AU184" s="232" t="s">
        <v>81</v>
      </c>
      <c r="AV184" s="13" t="s">
        <v>79</v>
      </c>
      <c r="AW184" s="13" t="s">
        <v>28</v>
      </c>
      <c r="AX184" s="13" t="s">
        <v>71</v>
      </c>
      <c r="AY184" s="232" t="s">
        <v>129</v>
      </c>
    </row>
    <row r="185" s="14" customFormat="1">
      <c r="A185" s="14"/>
      <c r="B185" s="233"/>
      <c r="C185" s="234"/>
      <c r="D185" s="225" t="s">
        <v>138</v>
      </c>
      <c r="E185" s="235" t="s">
        <v>1</v>
      </c>
      <c r="F185" s="236" t="s">
        <v>552</v>
      </c>
      <c r="G185" s="234"/>
      <c r="H185" s="237">
        <v>0.035999999999999997</v>
      </c>
      <c r="I185" s="234"/>
      <c r="J185" s="234"/>
      <c r="K185" s="234"/>
      <c r="L185" s="238"/>
      <c r="M185" s="239"/>
      <c r="N185" s="240"/>
      <c r="O185" s="240"/>
      <c r="P185" s="240"/>
      <c r="Q185" s="240"/>
      <c r="R185" s="240"/>
      <c r="S185" s="240"/>
      <c r="T185" s="24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2" t="s">
        <v>138</v>
      </c>
      <c r="AU185" s="242" t="s">
        <v>81</v>
      </c>
      <c r="AV185" s="14" t="s">
        <v>81</v>
      </c>
      <c r="AW185" s="14" t="s">
        <v>28</v>
      </c>
      <c r="AX185" s="14" t="s">
        <v>79</v>
      </c>
      <c r="AY185" s="242" t="s">
        <v>129</v>
      </c>
    </row>
    <row r="186" s="2" customFormat="1" ht="16.5" customHeight="1">
      <c r="A186" s="32"/>
      <c r="B186" s="33"/>
      <c r="C186" s="211" t="s">
        <v>260</v>
      </c>
      <c r="D186" s="211" t="s">
        <v>131</v>
      </c>
      <c r="E186" s="212" t="s">
        <v>553</v>
      </c>
      <c r="F186" s="213" t="s">
        <v>554</v>
      </c>
      <c r="G186" s="214" t="s">
        <v>134</v>
      </c>
      <c r="H186" s="215">
        <v>0.61199999999999999</v>
      </c>
      <c r="I186" s="216">
        <v>510</v>
      </c>
      <c r="J186" s="216">
        <f>ROUND(I186*H186,2)</f>
        <v>312.12</v>
      </c>
      <c r="K186" s="213" t="s">
        <v>1</v>
      </c>
      <c r="L186" s="38"/>
      <c r="M186" s="217" t="s">
        <v>1</v>
      </c>
      <c r="N186" s="218" t="s">
        <v>36</v>
      </c>
      <c r="O186" s="219">
        <v>0.96299999999999997</v>
      </c>
      <c r="P186" s="219">
        <f>O186*H186</f>
        <v>0.58935599999999999</v>
      </c>
      <c r="Q186" s="219">
        <v>0.0045999999999999999</v>
      </c>
      <c r="R186" s="219">
        <f>Q186*H186</f>
        <v>0.0028151999999999999</v>
      </c>
      <c r="S186" s="219">
        <v>0</v>
      </c>
      <c r="T186" s="220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221" t="s">
        <v>136</v>
      </c>
      <c r="AT186" s="221" t="s">
        <v>131</v>
      </c>
      <c r="AU186" s="221" t="s">
        <v>81</v>
      </c>
      <c r="AY186" s="17" t="s">
        <v>129</v>
      </c>
      <c r="BE186" s="222">
        <f>IF(N186="základní",J186,0)</f>
        <v>312.12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7" t="s">
        <v>79</v>
      </c>
      <c r="BK186" s="222">
        <f>ROUND(I186*H186,2)</f>
        <v>312.12</v>
      </c>
      <c r="BL186" s="17" t="s">
        <v>136</v>
      </c>
      <c r="BM186" s="221" t="s">
        <v>555</v>
      </c>
    </row>
    <row r="187" s="14" customFormat="1">
      <c r="A187" s="14"/>
      <c r="B187" s="233"/>
      <c r="C187" s="234"/>
      <c r="D187" s="225" t="s">
        <v>138</v>
      </c>
      <c r="E187" s="235" t="s">
        <v>1</v>
      </c>
      <c r="F187" s="236" t="s">
        <v>556</v>
      </c>
      <c r="G187" s="234"/>
      <c r="H187" s="237">
        <v>0.19</v>
      </c>
      <c r="I187" s="234"/>
      <c r="J187" s="234"/>
      <c r="K187" s="234"/>
      <c r="L187" s="238"/>
      <c r="M187" s="239"/>
      <c r="N187" s="240"/>
      <c r="O187" s="240"/>
      <c r="P187" s="240"/>
      <c r="Q187" s="240"/>
      <c r="R187" s="240"/>
      <c r="S187" s="240"/>
      <c r="T187" s="24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2" t="s">
        <v>138</v>
      </c>
      <c r="AU187" s="242" t="s">
        <v>81</v>
      </c>
      <c r="AV187" s="14" t="s">
        <v>81</v>
      </c>
      <c r="AW187" s="14" t="s">
        <v>28</v>
      </c>
      <c r="AX187" s="14" t="s">
        <v>71</v>
      </c>
      <c r="AY187" s="242" t="s">
        <v>129</v>
      </c>
    </row>
    <row r="188" s="14" customFormat="1">
      <c r="A188" s="14"/>
      <c r="B188" s="233"/>
      <c r="C188" s="234"/>
      <c r="D188" s="225" t="s">
        <v>138</v>
      </c>
      <c r="E188" s="235" t="s">
        <v>1</v>
      </c>
      <c r="F188" s="236" t="s">
        <v>557</v>
      </c>
      <c r="G188" s="234"/>
      <c r="H188" s="237">
        <v>0.31900000000000001</v>
      </c>
      <c r="I188" s="234"/>
      <c r="J188" s="234"/>
      <c r="K188" s="234"/>
      <c r="L188" s="238"/>
      <c r="M188" s="239"/>
      <c r="N188" s="240"/>
      <c r="O188" s="240"/>
      <c r="P188" s="240"/>
      <c r="Q188" s="240"/>
      <c r="R188" s="240"/>
      <c r="S188" s="240"/>
      <c r="T188" s="24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2" t="s">
        <v>138</v>
      </c>
      <c r="AU188" s="242" t="s">
        <v>81</v>
      </c>
      <c r="AV188" s="14" t="s">
        <v>81</v>
      </c>
      <c r="AW188" s="14" t="s">
        <v>28</v>
      </c>
      <c r="AX188" s="14" t="s">
        <v>71</v>
      </c>
      <c r="AY188" s="242" t="s">
        <v>129</v>
      </c>
    </row>
    <row r="189" s="14" customFormat="1">
      <c r="A189" s="14"/>
      <c r="B189" s="233"/>
      <c r="C189" s="234"/>
      <c r="D189" s="225" t="s">
        <v>138</v>
      </c>
      <c r="E189" s="235" t="s">
        <v>1</v>
      </c>
      <c r="F189" s="236" t="s">
        <v>558</v>
      </c>
      <c r="G189" s="234"/>
      <c r="H189" s="237">
        <v>0.10299999999999999</v>
      </c>
      <c r="I189" s="234"/>
      <c r="J189" s="234"/>
      <c r="K189" s="234"/>
      <c r="L189" s="238"/>
      <c r="M189" s="239"/>
      <c r="N189" s="240"/>
      <c r="O189" s="240"/>
      <c r="P189" s="240"/>
      <c r="Q189" s="240"/>
      <c r="R189" s="240"/>
      <c r="S189" s="240"/>
      <c r="T189" s="24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2" t="s">
        <v>138</v>
      </c>
      <c r="AU189" s="242" t="s">
        <v>81</v>
      </c>
      <c r="AV189" s="14" t="s">
        <v>81</v>
      </c>
      <c r="AW189" s="14" t="s">
        <v>28</v>
      </c>
      <c r="AX189" s="14" t="s">
        <v>71</v>
      </c>
      <c r="AY189" s="242" t="s">
        <v>129</v>
      </c>
    </row>
    <row r="190" s="15" customFormat="1">
      <c r="A190" s="15"/>
      <c r="B190" s="243"/>
      <c r="C190" s="244"/>
      <c r="D190" s="225" t="s">
        <v>138</v>
      </c>
      <c r="E190" s="245" t="s">
        <v>1</v>
      </c>
      <c r="F190" s="246" t="s">
        <v>146</v>
      </c>
      <c r="G190" s="244"/>
      <c r="H190" s="247">
        <v>0.61199999999999999</v>
      </c>
      <c r="I190" s="244"/>
      <c r="J190" s="244"/>
      <c r="K190" s="244"/>
      <c r="L190" s="248"/>
      <c r="M190" s="249"/>
      <c r="N190" s="250"/>
      <c r="O190" s="250"/>
      <c r="P190" s="250"/>
      <c r="Q190" s="250"/>
      <c r="R190" s="250"/>
      <c r="S190" s="250"/>
      <c r="T190" s="251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2" t="s">
        <v>138</v>
      </c>
      <c r="AU190" s="252" t="s">
        <v>81</v>
      </c>
      <c r="AV190" s="15" t="s">
        <v>136</v>
      </c>
      <c r="AW190" s="15" t="s">
        <v>28</v>
      </c>
      <c r="AX190" s="15" t="s">
        <v>79</v>
      </c>
      <c r="AY190" s="252" t="s">
        <v>129</v>
      </c>
    </row>
    <row r="191" s="2" customFormat="1" ht="16.5" customHeight="1">
      <c r="A191" s="32"/>
      <c r="B191" s="33"/>
      <c r="C191" s="211" t="s">
        <v>265</v>
      </c>
      <c r="D191" s="211" t="s">
        <v>131</v>
      </c>
      <c r="E191" s="212" t="s">
        <v>559</v>
      </c>
      <c r="F191" s="213" t="s">
        <v>560</v>
      </c>
      <c r="G191" s="214" t="s">
        <v>134</v>
      </c>
      <c r="H191" s="215">
        <v>0.61199999999999999</v>
      </c>
      <c r="I191" s="216">
        <v>108</v>
      </c>
      <c r="J191" s="216">
        <f>ROUND(I191*H191,2)</f>
        <v>66.099999999999994</v>
      </c>
      <c r="K191" s="213" t="s">
        <v>1</v>
      </c>
      <c r="L191" s="38"/>
      <c r="M191" s="217" t="s">
        <v>1</v>
      </c>
      <c r="N191" s="218" t="s">
        <v>36</v>
      </c>
      <c r="O191" s="219">
        <v>0.23999999999999999</v>
      </c>
      <c r="P191" s="219">
        <f>O191*H191</f>
        <v>0.14687999999999998</v>
      </c>
      <c r="Q191" s="219">
        <v>0</v>
      </c>
      <c r="R191" s="219">
        <f>Q191*H191</f>
        <v>0</v>
      </c>
      <c r="S191" s="219">
        <v>0</v>
      </c>
      <c r="T191" s="220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21" t="s">
        <v>136</v>
      </c>
      <c r="AT191" s="221" t="s">
        <v>131</v>
      </c>
      <c r="AU191" s="221" t="s">
        <v>81</v>
      </c>
      <c r="AY191" s="17" t="s">
        <v>129</v>
      </c>
      <c r="BE191" s="222">
        <f>IF(N191="základní",J191,0)</f>
        <v>66.099999999999994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7" t="s">
        <v>79</v>
      </c>
      <c r="BK191" s="222">
        <f>ROUND(I191*H191,2)</f>
        <v>66.099999999999994</v>
      </c>
      <c r="BL191" s="17" t="s">
        <v>136</v>
      </c>
      <c r="BM191" s="221" t="s">
        <v>561</v>
      </c>
    </row>
    <row r="192" s="14" customFormat="1">
      <c r="A192" s="14"/>
      <c r="B192" s="233"/>
      <c r="C192" s="234"/>
      <c r="D192" s="225" t="s">
        <v>138</v>
      </c>
      <c r="E192" s="235" t="s">
        <v>1</v>
      </c>
      <c r="F192" s="236" t="s">
        <v>556</v>
      </c>
      <c r="G192" s="234"/>
      <c r="H192" s="237">
        <v>0.19</v>
      </c>
      <c r="I192" s="234"/>
      <c r="J192" s="234"/>
      <c r="K192" s="234"/>
      <c r="L192" s="238"/>
      <c r="M192" s="239"/>
      <c r="N192" s="240"/>
      <c r="O192" s="240"/>
      <c r="P192" s="240"/>
      <c r="Q192" s="240"/>
      <c r="R192" s="240"/>
      <c r="S192" s="240"/>
      <c r="T192" s="24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2" t="s">
        <v>138</v>
      </c>
      <c r="AU192" s="242" t="s">
        <v>81</v>
      </c>
      <c r="AV192" s="14" t="s">
        <v>81</v>
      </c>
      <c r="AW192" s="14" t="s">
        <v>28</v>
      </c>
      <c r="AX192" s="14" t="s">
        <v>71</v>
      </c>
      <c r="AY192" s="242" t="s">
        <v>129</v>
      </c>
    </row>
    <row r="193" s="14" customFormat="1">
      <c r="A193" s="14"/>
      <c r="B193" s="233"/>
      <c r="C193" s="234"/>
      <c r="D193" s="225" t="s">
        <v>138</v>
      </c>
      <c r="E193" s="235" t="s">
        <v>1</v>
      </c>
      <c r="F193" s="236" t="s">
        <v>557</v>
      </c>
      <c r="G193" s="234"/>
      <c r="H193" s="237">
        <v>0.31900000000000001</v>
      </c>
      <c r="I193" s="234"/>
      <c r="J193" s="234"/>
      <c r="K193" s="234"/>
      <c r="L193" s="238"/>
      <c r="M193" s="239"/>
      <c r="N193" s="240"/>
      <c r="O193" s="240"/>
      <c r="P193" s="240"/>
      <c r="Q193" s="240"/>
      <c r="R193" s="240"/>
      <c r="S193" s="240"/>
      <c r="T193" s="24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2" t="s">
        <v>138</v>
      </c>
      <c r="AU193" s="242" t="s">
        <v>81</v>
      </c>
      <c r="AV193" s="14" t="s">
        <v>81</v>
      </c>
      <c r="AW193" s="14" t="s">
        <v>28</v>
      </c>
      <c r="AX193" s="14" t="s">
        <v>71</v>
      </c>
      <c r="AY193" s="242" t="s">
        <v>129</v>
      </c>
    </row>
    <row r="194" s="14" customFormat="1">
      <c r="A194" s="14"/>
      <c r="B194" s="233"/>
      <c r="C194" s="234"/>
      <c r="D194" s="225" t="s">
        <v>138</v>
      </c>
      <c r="E194" s="235" t="s">
        <v>1</v>
      </c>
      <c r="F194" s="236" t="s">
        <v>558</v>
      </c>
      <c r="G194" s="234"/>
      <c r="H194" s="237">
        <v>0.10299999999999999</v>
      </c>
      <c r="I194" s="234"/>
      <c r="J194" s="234"/>
      <c r="K194" s="234"/>
      <c r="L194" s="238"/>
      <c r="M194" s="239"/>
      <c r="N194" s="240"/>
      <c r="O194" s="240"/>
      <c r="P194" s="240"/>
      <c r="Q194" s="240"/>
      <c r="R194" s="240"/>
      <c r="S194" s="240"/>
      <c r="T194" s="24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2" t="s">
        <v>138</v>
      </c>
      <c r="AU194" s="242" t="s">
        <v>81</v>
      </c>
      <c r="AV194" s="14" t="s">
        <v>81</v>
      </c>
      <c r="AW194" s="14" t="s">
        <v>28</v>
      </c>
      <c r="AX194" s="14" t="s">
        <v>71</v>
      </c>
      <c r="AY194" s="242" t="s">
        <v>129</v>
      </c>
    </row>
    <row r="195" s="15" customFormat="1">
      <c r="A195" s="15"/>
      <c r="B195" s="243"/>
      <c r="C195" s="244"/>
      <c r="D195" s="225" t="s">
        <v>138</v>
      </c>
      <c r="E195" s="245" t="s">
        <v>1</v>
      </c>
      <c r="F195" s="246" t="s">
        <v>146</v>
      </c>
      <c r="G195" s="244"/>
      <c r="H195" s="247">
        <v>0.61199999999999999</v>
      </c>
      <c r="I195" s="244"/>
      <c r="J195" s="244"/>
      <c r="K195" s="244"/>
      <c r="L195" s="248"/>
      <c r="M195" s="249"/>
      <c r="N195" s="250"/>
      <c r="O195" s="250"/>
      <c r="P195" s="250"/>
      <c r="Q195" s="250"/>
      <c r="R195" s="250"/>
      <c r="S195" s="250"/>
      <c r="T195" s="251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2" t="s">
        <v>138</v>
      </c>
      <c r="AU195" s="252" t="s">
        <v>81</v>
      </c>
      <c r="AV195" s="15" t="s">
        <v>136</v>
      </c>
      <c r="AW195" s="15" t="s">
        <v>28</v>
      </c>
      <c r="AX195" s="15" t="s">
        <v>79</v>
      </c>
      <c r="AY195" s="252" t="s">
        <v>129</v>
      </c>
    </row>
    <row r="196" s="12" customFormat="1" ht="22.8" customHeight="1">
      <c r="A196" s="12"/>
      <c r="B196" s="196"/>
      <c r="C196" s="197"/>
      <c r="D196" s="198" t="s">
        <v>70</v>
      </c>
      <c r="E196" s="209" t="s">
        <v>136</v>
      </c>
      <c r="F196" s="209" t="s">
        <v>306</v>
      </c>
      <c r="G196" s="197"/>
      <c r="H196" s="197"/>
      <c r="I196" s="197"/>
      <c r="J196" s="210">
        <f>BK196</f>
        <v>619.20000000000005</v>
      </c>
      <c r="K196" s="197"/>
      <c r="L196" s="201"/>
      <c r="M196" s="202"/>
      <c r="N196" s="203"/>
      <c r="O196" s="203"/>
      <c r="P196" s="204">
        <f>SUM(P197:P199)</f>
        <v>0.63215999999999994</v>
      </c>
      <c r="Q196" s="203"/>
      <c r="R196" s="204">
        <f>SUM(R197:R199)</f>
        <v>0</v>
      </c>
      <c r="S196" s="203"/>
      <c r="T196" s="205">
        <f>SUM(T197:T199)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6" t="s">
        <v>79</v>
      </c>
      <c r="AT196" s="207" t="s">
        <v>70</v>
      </c>
      <c r="AU196" s="207" t="s">
        <v>79</v>
      </c>
      <c r="AY196" s="206" t="s">
        <v>129</v>
      </c>
      <c r="BK196" s="208">
        <f>SUM(BK197:BK199)</f>
        <v>619.20000000000005</v>
      </c>
    </row>
    <row r="197" s="2" customFormat="1" ht="16.5" customHeight="1">
      <c r="A197" s="32"/>
      <c r="B197" s="33"/>
      <c r="C197" s="211" t="s">
        <v>271</v>
      </c>
      <c r="D197" s="211" t="s">
        <v>131</v>
      </c>
      <c r="E197" s="212" t="s">
        <v>308</v>
      </c>
      <c r="F197" s="213" t="s">
        <v>309</v>
      </c>
      <c r="G197" s="214" t="s">
        <v>91</v>
      </c>
      <c r="H197" s="215">
        <v>0.47999999999999998</v>
      </c>
      <c r="I197" s="216">
        <v>1290</v>
      </c>
      <c r="J197" s="216">
        <f>ROUND(I197*H197,2)</f>
        <v>619.20000000000005</v>
      </c>
      <c r="K197" s="213" t="s">
        <v>135</v>
      </c>
      <c r="L197" s="38"/>
      <c r="M197" s="217" t="s">
        <v>1</v>
      </c>
      <c r="N197" s="218" t="s">
        <v>36</v>
      </c>
      <c r="O197" s="219">
        <v>1.317</v>
      </c>
      <c r="P197" s="219">
        <f>O197*H197</f>
        <v>0.63215999999999994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21" t="s">
        <v>136</v>
      </c>
      <c r="AT197" s="221" t="s">
        <v>131</v>
      </c>
      <c r="AU197" s="221" t="s">
        <v>81</v>
      </c>
      <c r="AY197" s="17" t="s">
        <v>129</v>
      </c>
      <c r="BE197" s="222">
        <f>IF(N197="základní",J197,0)</f>
        <v>619.20000000000005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7" t="s">
        <v>79</v>
      </c>
      <c r="BK197" s="222">
        <f>ROUND(I197*H197,2)</f>
        <v>619.20000000000005</v>
      </c>
      <c r="BL197" s="17" t="s">
        <v>136</v>
      </c>
      <c r="BM197" s="221" t="s">
        <v>562</v>
      </c>
    </row>
    <row r="198" s="13" customFormat="1">
      <c r="A198" s="13"/>
      <c r="B198" s="223"/>
      <c r="C198" s="224"/>
      <c r="D198" s="225" t="s">
        <v>138</v>
      </c>
      <c r="E198" s="226" t="s">
        <v>1</v>
      </c>
      <c r="F198" s="227" t="s">
        <v>563</v>
      </c>
      <c r="G198" s="224"/>
      <c r="H198" s="226" t="s">
        <v>1</v>
      </c>
      <c r="I198" s="224"/>
      <c r="J198" s="224"/>
      <c r="K198" s="224"/>
      <c r="L198" s="228"/>
      <c r="M198" s="229"/>
      <c r="N198" s="230"/>
      <c r="O198" s="230"/>
      <c r="P198" s="230"/>
      <c r="Q198" s="230"/>
      <c r="R198" s="230"/>
      <c r="S198" s="230"/>
      <c r="T198" s="23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2" t="s">
        <v>138</v>
      </c>
      <c r="AU198" s="232" t="s">
        <v>81</v>
      </c>
      <c r="AV198" s="13" t="s">
        <v>79</v>
      </c>
      <c r="AW198" s="13" t="s">
        <v>28</v>
      </c>
      <c r="AX198" s="13" t="s">
        <v>71</v>
      </c>
      <c r="AY198" s="232" t="s">
        <v>129</v>
      </c>
    </row>
    <row r="199" s="14" customFormat="1">
      <c r="A199" s="14"/>
      <c r="B199" s="233"/>
      <c r="C199" s="234"/>
      <c r="D199" s="225" t="s">
        <v>138</v>
      </c>
      <c r="E199" s="235" t="s">
        <v>1</v>
      </c>
      <c r="F199" s="236" t="s">
        <v>525</v>
      </c>
      <c r="G199" s="234"/>
      <c r="H199" s="237">
        <v>0.47999999999999998</v>
      </c>
      <c r="I199" s="234"/>
      <c r="J199" s="234"/>
      <c r="K199" s="234"/>
      <c r="L199" s="238"/>
      <c r="M199" s="239"/>
      <c r="N199" s="240"/>
      <c r="O199" s="240"/>
      <c r="P199" s="240"/>
      <c r="Q199" s="240"/>
      <c r="R199" s="240"/>
      <c r="S199" s="240"/>
      <c r="T199" s="24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2" t="s">
        <v>138</v>
      </c>
      <c r="AU199" s="242" t="s">
        <v>81</v>
      </c>
      <c r="AV199" s="14" t="s">
        <v>81</v>
      </c>
      <c r="AW199" s="14" t="s">
        <v>28</v>
      </c>
      <c r="AX199" s="14" t="s">
        <v>79</v>
      </c>
      <c r="AY199" s="242" t="s">
        <v>129</v>
      </c>
    </row>
    <row r="200" s="12" customFormat="1" ht="22.8" customHeight="1">
      <c r="A200" s="12"/>
      <c r="B200" s="196"/>
      <c r="C200" s="197"/>
      <c r="D200" s="198" t="s">
        <v>70</v>
      </c>
      <c r="E200" s="209" t="s">
        <v>175</v>
      </c>
      <c r="F200" s="209" t="s">
        <v>564</v>
      </c>
      <c r="G200" s="197"/>
      <c r="H200" s="197"/>
      <c r="I200" s="197"/>
      <c r="J200" s="210">
        <f>BK200</f>
        <v>17333.599999999999</v>
      </c>
      <c r="K200" s="197"/>
      <c r="L200" s="201"/>
      <c r="M200" s="202"/>
      <c r="N200" s="203"/>
      <c r="O200" s="203"/>
      <c r="P200" s="204">
        <f>SUM(P201:P203)</f>
        <v>17.286223999999997</v>
      </c>
      <c r="Q200" s="203"/>
      <c r="R200" s="204">
        <f>SUM(R201:R203)</f>
        <v>1.6829308799999998</v>
      </c>
      <c r="S200" s="203"/>
      <c r="T200" s="205">
        <f>SUM(T201:T203)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6" t="s">
        <v>79</v>
      </c>
      <c r="AT200" s="207" t="s">
        <v>70</v>
      </c>
      <c r="AU200" s="207" t="s">
        <v>79</v>
      </c>
      <c r="AY200" s="206" t="s">
        <v>129</v>
      </c>
      <c r="BK200" s="208">
        <f>SUM(BK201:BK203)</f>
        <v>17333.599999999999</v>
      </c>
    </row>
    <row r="201" s="2" customFormat="1" ht="33" customHeight="1">
      <c r="A201" s="32"/>
      <c r="B201" s="33"/>
      <c r="C201" s="211" t="s">
        <v>7</v>
      </c>
      <c r="D201" s="211" t="s">
        <v>131</v>
      </c>
      <c r="E201" s="212" t="s">
        <v>565</v>
      </c>
      <c r="F201" s="213" t="s">
        <v>566</v>
      </c>
      <c r="G201" s="214" t="s">
        <v>91</v>
      </c>
      <c r="H201" s="215">
        <v>0.376</v>
      </c>
      <c r="I201" s="216">
        <v>25500</v>
      </c>
      <c r="J201" s="216">
        <f>ROUND(I201*H201,2)</f>
        <v>9588</v>
      </c>
      <c r="K201" s="213" t="s">
        <v>1</v>
      </c>
      <c r="L201" s="38"/>
      <c r="M201" s="217" t="s">
        <v>1</v>
      </c>
      <c r="N201" s="218" t="s">
        <v>36</v>
      </c>
      <c r="O201" s="219">
        <v>37.323999999999998</v>
      </c>
      <c r="P201" s="219">
        <f>O201*H201</f>
        <v>14.033823999999999</v>
      </c>
      <c r="Q201" s="219">
        <v>2.8348800000000001</v>
      </c>
      <c r="R201" s="219">
        <f>Q201*H201</f>
        <v>1.06591488</v>
      </c>
      <c r="S201" s="219">
        <v>0</v>
      </c>
      <c r="T201" s="220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221" t="s">
        <v>136</v>
      </c>
      <c r="AT201" s="221" t="s">
        <v>131</v>
      </c>
      <c r="AU201" s="221" t="s">
        <v>81</v>
      </c>
      <c r="AY201" s="17" t="s">
        <v>129</v>
      </c>
      <c r="BE201" s="222">
        <f>IF(N201="základní",J201,0)</f>
        <v>9588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7" t="s">
        <v>79</v>
      </c>
      <c r="BK201" s="222">
        <f>ROUND(I201*H201,2)</f>
        <v>9588</v>
      </c>
      <c r="BL201" s="17" t="s">
        <v>136</v>
      </c>
      <c r="BM201" s="221" t="s">
        <v>567</v>
      </c>
    </row>
    <row r="202" s="2" customFormat="1" ht="16.5" customHeight="1">
      <c r="A202" s="32"/>
      <c r="B202" s="33"/>
      <c r="C202" s="253" t="s">
        <v>291</v>
      </c>
      <c r="D202" s="253" t="s">
        <v>255</v>
      </c>
      <c r="E202" s="254" t="s">
        <v>568</v>
      </c>
      <c r="F202" s="255" t="s">
        <v>569</v>
      </c>
      <c r="G202" s="256" t="s">
        <v>134</v>
      </c>
      <c r="H202" s="257">
        <v>1.8799999999999999</v>
      </c>
      <c r="I202" s="258">
        <v>3080</v>
      </c>
      <c r="J202" s="258">
        <f>ROUND(I202*H202,2)</f>
        <v>5790.3999999999996</v>
      </c>
      <c r="K202" s="255" t="s">
        <v>135</v>
      </c>
      <c r="L202" s="259"/>
      <c r="M202" s="260" t="s">
        <v>1</v>
      </c>
      <c r="N202" s="261" t="s">
        <v>36</v>
      </c>
      <c r="O202" s="219">
        <v>0</v>
      </c>
      <c r="P202" s="219">
        <f>O202*H202</f>
        <v>0</v>
      </c>
      <c r="Q202" s="219">
        <v>0.22800000000000001</v>
      </c>
      <c r="R202" s="219">
        <f>Q202*H202</f>
        <v>0.42863999999999997</v>
      </c>
      <c r="S202" s="219">
        <v>0</v>
      </c>
      <c r="T202" s="220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221" t="s">
        <v>196</v>
      </c>
      <c r="AT202" s="221" t="s">
        <v>255</v>
      </c>
      <c r="AU202" s="221" t="s">
        <v>81</v>
      </c>
      <c r="AY202" s="17" t="s">
        <v>129</v>
      </c>
      <c r="BE202" s="222">
        <f>IF(N202="základní",J202,0)</f>
        <v>5790.3999999999996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7" t="s">
        <v>79</v>
      </c>
      <c r="BK202" s="222">
        <f>ROUND(I202*H202,2)</f>
        <v>5790.3999999999996</v>
      </c>
      <c r="BL202" s="17" t="s">
        <v>136</v>
      </c>
      <c r="BM202" s="221" t="s">
        <v>570</v>
      </c>
    </row>
    <row r="203" s="2" customFormat="1" ht="24.15" customHeight="1">
      <c r="A203" s="32"/>
      <c r="B203" s="33"/>
      <c r="C203" s="211" t="s">
        <v>295</v>
      </c>
      <c r="D203" s="211" t="s">
        <v>131</v>
      </c>
      <c r="E203" s="212" t="s">
        <v>571</v>
      </c>
      <c r="F203" s="213" t="s">
        <v>572</v>
      </c>
      <c r="G203" s="214" t="s">
        <v>134</v>
      </c>
      <c r="H203" s="215">
        <v>1.8799999999999999</v>
      </c>
      <c r="I203" s="216">
        <v>1040</v>
      </c>
      <c r="J203" s="216">
        <f>ROUND(I203*H203,2)</f>
        <v>1955.2000000000001</v>
      </c>
      <c r="K203" s="213" t="s">
        <v>1</v>
      </c>
      <c r="L203" s="38"/>
      <c r="M203" s="217" t="s">
        <v>1</v>
      </c>
      <c r="N203" s="218" t="s">
        <v>36</v>
      </c>
      <c r="O203" s="219">
        <v>1.73</v>
      </c>
      <c r="P203" s="219">
        <f>O203*H203</f>
        <v>3.2523999999999997</v>
      </c>
      <c r="Q203" s="219">
        <v>0.1002</v>
      </c>
      <c r="R203" s="219">
        <f>Q203*H203</f>
        <v>0.18837599999999999</v>
      </c>
      <c r="S203" s="219">
        <v>0</v>
      </c>
      <c r="T203" s="220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221" t="s">
        <v>136</v>
      </c>
      <c r="AT203" s="221" t="s">
        <v>131</v>
      </c>
      <c r="AU203" s="221" t="s">
        <v>81</v>
      </c>
      <c r="AY203" s="17" t="s">
        <v>129</v>
      </c>
      <c r="BE203" s="222">
        <f>IF(N203="základní",J203,0)</f>
        <v>1955.2000000000001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7" t="s">
        <v>79</v>
      </c>
      <c r="BK203" s="222">
        <f>ROUND(I203*H203,2)</f>
        <v>1955.2000000000001</v>
      </c>
      <c r="BL203" s="17" t="s">
        <v>136</v>
      </c>
      <c r="BM203" s="221" t="s">
        <v>573</v>
      </c>
    </row>
    <row r="204" s="12" customFormat="1" ht="22.8" customHeight="1">
      <c r="A204" s="12"/>
      <c r="B204" s="196"/>
      <c r="C204" s="197"/>
      <c r="D204" s="198" t="s">
        <v>70</v>
      </c>
      <c r="E204" s="209" t="s">
        <v>196</v>
      </c>
      <c r="F204" s="209" t="s">
        <v>339</v>
      </c>
      <c r="G204" s="197"/>
      <c r="H204" s="197"/>
      <c r="I204" s="197"/>
      <c r="J204" s="210">
        <f>BK204</f>
        <v>167005.54000000004</v>
      </c>
      <c r="K204" s="197"/>
      <c r="L204" s="201"/>
      <c r="M204" s="202"/>
      <c r="N204" s="203"/>
      <c r="O204" s="203"/>
      <c r="P204" s="204">
        <f>SUM(P205:P250)</f>
        <v>69.195000000000007</v>
      </c>
      <c r="Q204" s="203"/>
      <c r="R204" s="204">
        <f>SUM(R205:R250)</f>
        <v>1.3170168</v>
      </c>
      <c r="S204" s="203"/>
      <c r="T204" s="205">
        <f>SUM(T205:T250)</f>
        <v>0.094899999999999998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6" t="s">
        <v>79</v>
      </c>
      <c r="AT204" s="207" t="s">
        <v>70</v>
      </c>
      <c r="AU204" s="207" t="s">
        <v>79</v>
      </c>
      <c r="AY204" s="206" t="s">
        <v>129</v>
      </c>
      <c r="BK204" s="208">
        <f>SUM(BK205:BK250)</f>
        <v>167005.54000000004</v>
      </c>
    </row>
    <row r="205" s="2" customFormat="1" ht="33" customHeight="1">
      <c r="A205" s="32"/>
      <c r="B205" s="33"/>
      <c r="C205" s="211" t="s">
        <v>302</v>
      </c>
      <c r="D205" s="211" t="s">
        <v>131</v>
      </c>
      <c r="E205" s="212" t="s">
        <v>574</v>
      </c>
      <c r="F205" s="213" t="s">
        <v>575</v>
      </c>
      <c r="G205" s="214" t="s">
        <v>343</v>
      </c>
      <c r="H205" s="215">
        <v>4</v>
      </c>
      <c r="I205" s="216">
        <v>181</v>
      </c>
      <c r="J205" s="216">
        <f>ROUND(I205*H205,2)</f>
        <v>724</v>
      </c>
      <c r="K205" s="213" t="s">
        <v>135</v>
      </c>
      <c r="L205" s="38"/>
      <c r="M205" s="217" t="s">
        <v>1</v>
      </c>
      <c r="N205" s="218" t="s">
        <v>36</v>
      </c>
      <c r="O205" s="219">
        <v>0.34100000000000003</v>
      </c>
      <c r="P205" s="219">
        <f>O205*H205</f>
        <v>1.3640000000000001</v>
      </c>
      <c r="Q205" s="219">
        <v>0</v>
      </c>
      <c r="R205" s="219">
        <f>Q205*H205</f>
        <v>0</v>
      </c>
      <c r="S205" s="219">
        <v>0</v>
      </c>
      <c r="T205" s="220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221" t="s">
        <v>136</v>
      </c>
      <c r="AT205" s="221" t="s">
        <v>131</v>
      </c>
      <c r="AU205" s="221" t="s">
        <v>81</v>
      </c>
      <c r="AY205" s="17" t="s">
        <v>129</v>
      </c>
      <c r="BE205" s="222">
        <f>IF(N205="základní",J205,0)</f>
        <v>724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7" t="s">
        <v>79</v>
      </c>
      <c r="BK205" s="222">
        <f>ROUND(I205*H205,2)</f>
        <v>724</v>
      </c>
      <c r="BL205" s="17" t="s">
        <v>136</v>
      </c>
      <c r="BM205" s="221" t="s">
        <v>576</v>
      </c>
    </row>
    <row r="206" s="2" customFormat="1" ht="24.15" customHeight="1">
      <c r="A206" s="32"/>
      <c r="B206" s="33"/>
      <c r="C206" s="253" t="s">
        <v>307</v>
      </c>
      <c r="D206" s="253" t="s">
        <v>255</v>
      </c>
      <c r="E206" s="254" t="s">
        <v>577</v>
      </c>
      <c r="F206" s="255" t="s">
        <v>578</v>
      </c>
      <c r="G206" s="256" t="s">
        <v>343</v>
      </c>
      <c r="H206" s="257">
        <v>4.0599999999999996</v>
      </c>
      <c r="I206" s="258">
        <v>349</v>
      </c>
      <c r="J206" s="258">
        <f>ROUND(I206*H206,2)</f>
        <v>1416.9400000000001</v>
      </c>
      <c r="K206" s="255" t="s">
        <v>135</v>
      </c>
      <c r="L206" s="259"/>
      <c r="M206" s="260" t="s">
        <v>1</v>
      </c>
      <c r="N206" s="261" t="s">
        <v>36</v>
      </c>
      <c r="O206" s="219">
        <v>0</v>
      </c>
      <c r="P206" s="219">
        <f>O206*H206</f>
        <v>0</v>
      </c>
      <c r="Q206" s="219">
        <v>0.0031800000000000001</v>
      </c>
      <c r="R206" s="219">
        <f>Q206*H206</f>
        <v>0.012910799999999998</v>
      </c>
      <c r="S206" s="219">
        <v>0</v>
      </c>
      <c r="T206" s="220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221" t="s">
        <v>196</v>
      </c>
      <c r="AT206" s="221" t="s">
        <v>255</v>
      </c>
      <c r="AU206" s="221" t="s">
        <v>81</v>
      </c>
      <c r="AY206" s="17" t="s">
        <v>129</v>
      </c>
      <c r="BE206" s="222">
        <f>IF(N206="základní",J206,0)</f>
        <v>1416.9400000000001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7" t="s">
        <v>79</v>
      </c>
      <c r="BK206" s="222">
        <f>ROUND(I206*H206,2)</f>
        <v>1416.9400000000001</v>
      </c>
      <c r="BL206" s="17" t="s">
        <v>136</v>
      </c>
      <c r="BM206" s="221" t="s">
        <v>579</v>
      </c>
    </row>
    <row r="207" s="14" customFormat="1">
      <c r="A207" s="14"/>
      <c r="B207" s="233"/>
      <c r="C207" s="234"/>
      <c r="D207" s="225" t="s">
        <v>138</v>
      </c>
      <c r="E207" s="234"/>
      <c r="F207" s="236" t="s">
        <v>580</v>
      </c>
      <c r="G207" s="234"/>
      <c r="H207" s="237">
        <v>4.0599999999999996</v>
      </c>
      <c r="I207" s="234"/>
      <c r="J207" s="234"/>
      <c r="K207" s="234"/>
      <c r="L207" s="238"/>
      <c r="M207" s="239"/>
      <c r="N207" s="240"/>
      <c r="O207" s="240"/>
      <c r="P207" s="240"/>
      <c r="Q207" s="240"/>
      <c r="R207" s="240"/>
      <c r="S207" s="240"/>
      <c r="T207" s="24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2" t="s">
        <v>138</v>
      </c>
      <c r="AU207" s="242" t="s">
        <v>81</v>
      </c>
      <c r="AV207" s="14" t="s">
        <v>81</v>
      </c>
      <c r="AW207" s="14" t="s">
        <v>4</v>
      </c>
      <c r="AX207" s="14" t="s">
        <v>79</v>
      </c>
      <c r="AY207" s="242" t="s">
        <v>129</v>
      </c>
    </row>
    <row r="208" s="2" customFormat="1" ht="21.75" customHeight="1">
      <c r="A208" s="32"/>
      <c r="B208" s="33"/>
      <c r="C208" s="253" t="s">
        <v>312</v>
      </c>
      <c r="D208" s="253" t="s">
        <v>255</v>
      </c>
      <c r="E208" s="254" t="s">
        <v>581</v>
      </c>
      <c r="F208" s="255" t="s">
        <v>582</v>
      </c>
      <c r="G208" s="256" t="s">
        <v>315</v>
      </c>
      <c r="H208" s="257">
        <v>1</v>
      </c>
      <c r="I208" s="258">
        <v>1410</v>
      </c>
      <c r="J208" s="258">
        <f>ROUND(I208*H208,2)</f>
        <v>1410</v>
      </c>
      <c r="K208" s="255" t="s">
        <v>1</v>
      </c>
      <c r="L208" s="259"/>
      <c r="M208" s="260" t="s">
        <v>1</v>
      </c>
      <c r="N208" s="261" t="s">
        <v>36</v>
      </c>
      <c r="O208" s="219">
        <v>0</v>
      </c>
      <c r="P208" s="219">
        <f>O208*H208</f>
        <v>0</v>
      </c>
      <c r="Q208" s="219">
        <v>0.0014</v>
      </c>
      <c r="R208" s="219">
        <f>Q208*H208</f>
        <v>0.0014</v>
      </c>
      <c r="S208" s="219">
        <v>0</v>
      </c>
      <c r="T208" s="220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221" t="s">
        <v>196</v>
      </c>
      <c r="AT208" s="221" t="s">
        <v>255</v>
      </c>
      <c r="AU208" s="221" t="s">
        <v>81</v>
      </c>
      <c r="AY208" s="17" t="s">
        <v>129</v>
      </c>
      <c r="BE208" s="222">
        <f>IF(N208="základní",J208,0)</f>
        <v>1410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7" t="s">
        <v>79</v>
      </c>
      <c r="BK208" s="222">
        <f>ROUND(I208*H208,2)</f>
        <v>1410</v>
      </c>
      <c r="BL208" s="17" t="s">
        <v>136</v>
      </c>
      <c r="BM208" s="221" t="s">
        <v>583</v>
      </c>
    </row>
    <row r="209" s="2" customFormat="1" ht="16.5" customHeight="1">
      <c r="A209" s="32"/>
      <c r="B209" s="33"/>
      <c r="C209" s="253" t="s">
        <v>317</v>
      </c>
      <c r="D209" s="253" t="s">
        <v>255</v>
      </c>
      <c r="E209" s="254" t="s">
        <v>584</v>
      </c>
      <c r="F209" s="255" t="s">
        <v>585</v>
      </c>
      <c r="G209" s="256" t="s">
        <v>315</v>
      </c>
      <c r="H209" s="257">
        <v>4</v>
      </c>
      <c r="I209" s="258">
        <v>414</v>
      </c>
      <c r="J209" s="258">
        <f>ROUND(I209*H209,2)</f>
        <v>1656</v>
      </c>
      <c r="K209" s="255" t="s">
        <v>135</v>
      </c>
      <c r="L209" s="259"/>
      <c r="M209" s="260" t="s">
        <v>1</v>
      </c>
      <c r="N209" s="261" t="s">
        <v>36</v>
      </c>
      <c r="O209" s="219">
        <v>0</v>
      </c>
      <c r="P209" s="219">
        <f>O209*H209</f>
        <v>0</v>
      </c>
      <c r="Q209" s="219">
        <v>0.00072000000000000005</v>
      </c>
      <c r="R209" s="219">
        <f>Q209*H209</f>
        <v>0.0028800000000000002</v>
      </c>
      <c r="S209" s="219">
        <v>0</v>
      </c>
      <c r="T209" s="220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221" t="s">
        <v>196</v>
      </c>
      <c r="AT209" s="221" t="s">
        <v>255</v>
      </c>
      <c r="AU209" s="221" t="s">
        <v>81</v>
      </c>
      <c r="AY209" s="17" t="s">
        <v>129</v>
      </c>
      <c r="BE209" s="222">
        <f>IF(N209="základní",J209,0)</f>
        <v>1656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7" t="s">
        <v>79</v>
      </c>
      <c r="BK209" s="222">
        <f>ROUND(I209*H209,2)</f>
        <v>1656</v>
      </c>
      <c r="BL209" s="17" t="s">
        <v>136</v>
      </c>
      <c r="BM209" s="221" t="s">
        <v>586</v>
      </c>
    </row>
    <row r="210" s="2" customFormat="1" ht="21.75" customHeight="1">
      <c r="A210" s="32"/>
      <c r="B210" s="33"/>
      <c r="C210" s="253" t="s">
        <v>321</v>
      </c>
      <c r="D210" s="253" t="s">
        <v>255</v>
      </c>
      <c r="E210" s="254" t="s">
        <v>587</v>
      </c>
      <c r="F210" s="255" t="s">
        <v>588</v>
      </c>
      <c r="G210" s="256" t="s">
        <v>315</v>
      </c>
      <c r="H210" s="257">
        <v>4</v>
      </c>
      <c r="I210" s="258">
        <v>1510</v>
      </c>
      <c r="J210" s="258">
        <f>ROUND(I210*H210,2)</f>
        <v>6040</v>
      </c>
      <c r="K210" s="255" t="s">
        <v>1</v>
      </c>
      <c r="L210" s="259"/>
      <c r="M210" s="260" t="s">
        <v>1</v>
      </c>
      <c r="N210" s="261" t="s">
        <v>36</v>
      </c>
      <c r="O210" s="219">
        <v>0</v>
      </c>
      <c r="P210" s="219">
        <f>O210*H210</f>
        <v>0</v>
      </c>
      <c r="Q210" s="219">
        <v>0.0040000000000000001</v>
      </c>
      <c r="R210" s="219">
        <f>Q210*H210</f>
        <v>0.016</v>
      </c>
      <c r="S210" s="219">
        <v>0</v>
      </c>
      <c r="T210" s="220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221" t="s">
        <v>196</v>
      </c>
      <c r="AT210" s="221" t="s">
        <v>255</v>
      </c>
      <c r="AU210" s="221" t="s">
        <v>81</v>
      </c>
      <c r="AY210" s="17" t="s">
        <v>129</v>
      </c>
      <c r="BE210" s="222">
        <f>IF(N210="základní",J210,0)</f>
        <v>6040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7" t="s">
        <v>79</v>
      </c>
      <c r="BK210" s="222">
        <f>ROUND(I210*H210,2)</f>
        <v>6040</v>
      </c>
      <c r="BL210" s="17" t="s">
        <v>136</v>
      </c>
      <c r="BM210" s="221" t="s">
        <v>589</v>
      </c>
    </row>
    <row r="211" s="2" customFormat="1" ht="16.5" customHeight="1">
      <c r="A211" s="32"/>
      <c r="B211" s="33"/>
      <c r="C211" s="253" t="s">
        <v>325</v>
      </c>
      <c r="D211" s="253" t="s">
        <v>255</v>
      </c>
      <c r="E211" s="254" t="s">
        <v>590</v>
      </c>
      <c r="F211" s="255" t="s">
        <v>591</v>
      </c>
      <c r="G211" s="256" t="s">
        <v>315</v>
      </c>
      <c r="H211" s="257">
        <v>10</v>
      </c>
      <c r="I211" s="258">
        <v>300</v>
      </c>
      <c r="J211" s="258">
        <f>ROUND(I211*H211,2)</f>
        <v>3000</v>
      </c>
      <c r="K211" s="255" t="s">
        <v>1</v>
      </c>
      <c r="L211" s="259"/>
      <c r="M211" s="260" t="s">
        <v>1</v>
      </c>
      <c r="N211" s="261" t="s">
        <v>36</v>
      </c>
      <c r="O211" s="219">
        <v>0</v>
      </c>
      <c r="P211" s="219">
        <f>O211*H211</f>
        <v>0</v>
      </c>
      <c r="Q211" s="219">
        <v>1.0000000000000001E-05</v>
      </c>
      <c r="R211" s="219">
        <f>Q211*H211</f>
        <v>0.00010000000000000001</v>
      </c>
      <c r="S211" s="219">
        <v>0</v>
      </c>
      <c r="T211" s="220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221" t="s">
        <v>196</v>
      </c>
      <c r="AT211" s="221" t="s">
        <v>255</v>
      </c>
      <c r="AU211" s="221" t="s">
        <v>81</v>
      </c>
      <c r="AY211" s="17" t="s">
        <v>129</v>
      </c>
      <c r="BE211" s="222">
        <f>IF(N211="základní",J211,0)</f>
        <v>3000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7" t="s">
        <v>79</v>
      </c>
      <c r="BK211" s="222">
        <f>ROUND(I211*H211,2)</f>
        <v>3000</v>
      </c>
      <c r="BL211" s="17" t="s">
        <v>136</v>
      </c>
      <c r="BM211" s="221" t="s">
        <v>592</v>
      </c>
    </row>
    <row r="212" s="2" customFormat="1" ht="16.5" customHeight="1">
      <c r="A212" s="32"/>
      <c r="B212" s="33"/>
      <c r="C212" s="253" t="s">
        <v>329</v>
      </c>
      <c r="D212" s="253" t="s">
        <v>255</v>
      </c>
      <c r="E212" s="254" t="s">
        <v>593</v>
      </c>
      <c r="F212" s="255" t="s">
        <v>594</v>
      </c>
      <c r="G212" s="256" t="s">
        <v>315</v>
      </c>
      <c r="H212" s="257">
        <v>5</v>
      </c>
      <c r="I212" s="258">
        <v>518</v>
      </c>
      <c r="J212" s="258">
        <f>ROUND(I212*H212,2)</f>
        <v>2590</v>
      </c>
      <c r="K212" s="255" t="s">
        <v>135</v>
      </c>
      <c r="L212" s="259"/>
      <c r="M212" s="260" t="s">
        <v>1</v>
      </c>
      <c r="N212" s="261" t="s">
        <v>36</v>
      </c>
      <c r="O212" s="219">
        <v>0</v>
      </c>
      <c r="P212" s="219">
        <f>O212*H212</f>
        <v>0</v>
      </c>
      <c r="Q212" s="219">
        <v>0.00072000000000000005</v>
      </c>
      <c r="R212" s="219">
        <f>Q212*H212</f>
        <v>0.0036000000000000003</v>
      </c>
      <c r="S212" s="219">
        <v>0</v>
      </c>
      <c r="T212" s="220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221" t="s">
        <v>196</v>
      </c>
      <c r="AT212" s="221" t="s">
        <v>255</v>
      </c>
      <c r="AU212" s="221" t="s">
        <v>81</v>
      </c>
      <c r="AY212" s="17" t="s">
        <v>129</v>
      </c>
      <c r="BE212" s="222">
        <f>IF(N212="základní",J212,0)</f>
        <v>2590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7" t="s">
        <v>79</v>
      </c>
      <c r="BK212" s="222">
        <f>ROUND(I212*H212,2)</f>
        <v>2590</v>
      </c>
      <c r="BL212" s="17" t="s">
        <v>136</v>
      </c>
      <c r="BM212" s="221" t="s">
        <v>595</v>
      </c>
    </row>
    <row r="213" s="2" customFormat="1" ht="24.15" customHeight="1">
      <c r="A213" s="32"/>
      <c r="B213" s="33"/>
      <c r="C213" s="211" t="s">
        <v>333</v>
      </c>
      <c r="D213" s="211" t="s">
        <v>131</v>
      </c>
      <c r="E213" s="212" t="s">
        <v>596</v>
      </c>
      <c r="F213" s="213" t="s">
        <v>597</v>
      </c>
      <c r="G213" s="214" t="s">
        <v>315</v>
      </c>
      <c r="H213" s="215">
        <v>5</v>
      </c>
      <c r="I213" s="216">
        <v>377</v>
      </c>
      <c r="J213" s="216">
        <f>ROUND(I213*H213,2)</f>
        <v>1885</v>
      </c>
      <c r="K213" s="213" t="s">
        <v>135</v>
      </c>
      <c r="L213" s="38"/>
      <c r="M213" s="217" t="s">
        <v>1</v>
      </c>
      <c r="N213" s="218" t="s">
        <v>36</v>
      </c>
      <c r="O213" s="219">
        <v>0.67500000000000004</v>
      </c>
      <c r="P213" s="219">
        <f>O213*H213</f>
        <v>3.375</v>
      </c>
      <c r="Q213" s="219">
        <v>0</v>
      </c>
      <c r="R213" s="219">
        <f>Q213*H213</f>
        <v>0</v>
      </c>
      <c r="S213" s="219">
        <v>0</v>
      </c>
      <c r="T213" s="220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221" t="s">
        <v>136</v>
      </c>
      <c r="AT213" s="221" t="s">
        <v>131</v>
      </c>
      <c r="AU213" s="221" t="s">
        <v>81</v>
      </c>
      <c r="AY213" s="17" t="s">
        <v>129</v>
      </c>
      <c r="BE213" s="222">
        <f>IF(N213="základní",J213,0)</f>
        <v>1885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7" t="s">
        <v>79</v>
      </c>
      <c r="BK213" s="222">
        <f>ROUND(I213*H213,2)</f>
        <v>1885</v>
      </c>
      <c r="BL213" s="17" t="s">
        <v>136</v>
      </c>
      <c r="BM213" s="221" t="s">
        <v>598</v>
      </c>
    </row>
    <row r="214" s="2" customFormat="1" ht="24.15" customHeight="1">
      <c r="A214" s="32"/>
      <c r="B214" s="33"/>
      <c r="C214" s="253" t="s">
        <v>340</v>
      </c>
      <c r="D214" s="253" t="s">
        <v>255</v>
      </c>
      <c r="E214" s="254" t="s">
        <v>599</v>
      </c>
      <c r="F214" s="255" t="s">
        <v>600</v>
      </c>
      <c r="G214" s="256" t="s">
        <v>315</v>
      </c>
      <c r="H214" s="257">
        <v>1.01</v>
      </c>
      <c r="I214" s="258">
        <v>3160</v>
      </c>
      <c r="J214" s="258">
        <f>ROUND(I214*H214,2)</f>
        <v>3191.5999999999999</v>
      </c>
      <c r="K214" s="255" t="s">
        <v>135</v>
      </c>
      <c r="L214" s="259"/>
      <c r="M214" s="260" t="s">
        <v>1</v>
      </c>
      <c r="N214" s="261" t="s">
        <v>36</v>
      </c>
      <c r="O214" s="219">
        <v>0</v>
      </c>
      <c r="P214" s="219">
        <f>O214*H214</f>
        <v>0</v>
      </c>
      <c r="Q214" s="219">
        <v>0.0095999999999999992</v>
      </c>
      <c r="R214" s="219">
        <f>Q214*H214</f>
        <v>0.0096959999999999998</v>
      </c>
      <c r="S214" s="219">
        <v>0</v>
      </c>
      <c r="T214" s="220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221" t="s">
        <v>196</v>
      </c>
      <c r="AT214" s="221" t="s">
        <v>255</v>
      </c>
      <c r="AU214" s="221" t="s">
        <v>81</v>
      </c>
      <c r="AY214" s="17" t="s">
        <v>129</v>
      </c>
      <c r="BE214" s="222">
        <f>IF(N214="základní",J214,0)</f>
        <v>3191.5999999999999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7" t="s">
        <v>79</v>
      </c>
      <c r="BK214" s="222">
        <f>ROUND(I214*H214,2)</f>
        <v>3191.5999999999999</v>
      </c>
      <c r="BL214" s="17" t="s">
        <v>136</v>
      </c>
      <c r="BM214" s="221" t="s">
        <v>601</v>
      </c>
    </row>
    <row r="215" s="14" customFormat="1">
      <c r="A215" s="14"/>
      <c r="B215" s="233"/>
      <c r="C215" s="234"/>
      <c r="D215" s="225" t="s">
        <v>138</v>
      </c>
      <c r="E215" s="234"/>
      <c r="F215" s="236" t="s">
        <v>602</v>
      </c>
      <c r="G215" s="234"/>
      <c r="H215" s="237">
        <v>1.01</v>
      </c>
      <c r="I215" s="234"/>
      <c r="J215" s="234"/>
      <c r="K215" s="234"/>
      <c r="L215" s="238"/>
      <c r="M215" s="239"/>
      <c r="N215" s="240"/>
      <c r="O215" s="240"/>
      <c r="P215" s="240"/>
      <c r="Q215" s="240"/>
      <c r="R215" s="240"/>
      <c r="S215" s="240"/>
      <c r="T215" s="24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2" t="s">
        <v>138</v>
      </c>
      <c r="AU215" s="242" t="s">
        <v>81</v>
      </c>
      <c r="AV215" s="14" t="s">
        <v>81</v>
      </c>
      <c r="AW215" s="14" t="s">
        <v>4</v>
      </c>
      <c r="AX215" s="14" t="s">
        <v>79</v>
      </c>
      <c r="AY215" s="242" t="s">
        <v>129</v>
      </c>
    </row>
    <row r="216" s="2" customFormat="1" ht="33" customHeight="1">
      <c r="A216" s="32"/>
      <c r="B216" s="33"/>
      <c r="C216" s="211" t="s">
        <v>346</v>
      </c>
      <c r="D216" s="211" t="s">
        <v>131</v>
      </c>
      <c r="E216" s="212" t="s">
        <v>603</v>
      </c>
      <c r="F216" s="213" t="s">
        <v>604</v>
      </c>
      <c r="G216" s="214" t="s">
        <v>315</v>
      </c>
      <c r="H216" s="215">
        <v>1</v>
      </c>
      <c r="I216" s="216">
        <v>1260</v>
      </c>
      <c r="J216" s="216">
        <f>ROUND(I216*H216,2)</f>
        <v>1260</v>
      </c>
      <c r="K216" s="213" t="s">
        <v>135</v>
      </c>
      <c r="L216" s="38"/>
      <c r="M216" s="217" t="s">
        <v>1</v>
      </c>
      <c r="N216" s="218" t="s">
        <v>36</v>
      </c>
      <c r="O216" s="219">
        <v>1.2210000000000001</v>
      </c>
      <c r="P216" s="219">
        <f>O216*H216</f>
        <v>1.2210000000000001</v>
      </c>
      <c r="Q216" s="219">
        <v>0.00167</v>
      </c>
      <c r="R216" s="219">
        <f>Q216*H216</f>
        <v>0.00167</v>
      </c>
      <c r="S216" s="219">
        <v>0</v>
      </c>
      <c r="T216" s="220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221" t="s">
        <v>136</v>
      </c>
      <c r="AT216" s="221" t="s">
        <v>131</v>
      </c>
      <c r="AU216" s="221" t="s">
        <v>81</v>
      </c>
      <c r="AY216" s="17" t="s">
        <v>129</v>
      </c>
      <c r="BE216" s="222">
        <f>IF(N216="základní",J216,0)</f>
        <v>1260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7" t="s">
        <v>79</v>
      </c>
      <c r="BK216" s="222">
        <f>ROUND(I216*H216,2)</f>
        <v>1260</v>
      </c>
      <c r="BL216" s="17" t="s">
        <v>136</v>
      </c>
      <c r="BM216" s="221" t="s">
        <v>605</v>
      </c>
    </row>
    <row r="217" s="2" customFormat="1" ht="33" customHeight="1">
      <c r="A217" s="32"/>
      <c r="B217" s="33"/>
      <c r="C217" s="253" t="s">
        <v>350</v>
      </c>
      <c r="D217" s="253" t="s">
        <v>255</v>
      </c>
      <c r="E217" s="254" t="s">
        <v>606</v>
      </c>
      <c r="F217" s="255" t="s">
        <v>607</v>
      </c>
      <c r="G217" s="256" t="s">
        <v>315</v>
      </c>
      <c r="H217" s="257">
        <v>1</v>
      </c>
      <c r="I217" s="258">
        <v>5720</v>
      </c>
      <c r="J217" s="258">
        <f>ROUND(I217*H217,2)</f>
        <v>5720</v>
      </c>
      <c r="K217" s="255" t="s">
        <v>135</v>
      </c>
      <c r="L217" s="259"/>
      <c r="M217" s="260" t="s">
        <v>1</v>
      </c>
      <c r="N217" s="261" t="s">
        <v>36</v>
      </c>
      <c r="O217" s="219">
        <v>0</v>
      </c>
      <c r="P217" s="219">
        <f>O217*H217</f>
        <v>0</v>
      </c>
      <c r="Q217" s="219">
        <v>0.0178</v>
      </c>
      <c r="R217" s="219">
        <f>Q217*H217</f>
        <v>0.0178</v>
      </c>
      <c r="S217" s="219">
        <v>0</v>
      </c>
      <c r="T217" s="220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221" t="s">
        <v>196</v>
      </c>
      <c r="AT217" s="221" t="s">
        <v>255</v>
      </c>
      <c r="AU217" s="221" t="s">
        <v>81</v>
      </c>
      <c r="AY217" s="17" t="s">
        <v>129</v>
      </c>
      <c r="BE217" s="222">
        <f>IF(N217="základní",J217,0)</f>
        <v>5720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7" t="s">
        <v>79</v>
      </c>
      <c r="BK217" s="222">
        <f>ROUND(I217*H217,2)</f>
        <v>5720</v>
      </c>
      <c r="BL217" s="17" t="s">
        <v>136</v>
      </c>
      <c r="BM217" s="221" t="s">
        <v>608</v>
      </c>
    </row>
    <row r="218" s="2" customFormat="1" ht="24.15" customHeight="1">
      <c r="A218" s="32"/>
      <c r="B218" s="33"/>
      <c r="C218" s="211" t="s">
        <v>354</v>
      </c>
      <c r="D218" s="211" t="s">
        <v>131</v>
      </c>
      <c r="E218" s="212" t="s">
        <v>609</v>
      </c>
      <c r="F218" s="213" t="s">
        <v>610</v>
      </c>
      <c r="G218" s="214" t="s">
        <v>315</v>
      </c>
      <c r="H218" s="215">
        <v>1</v>
      </c>
      <c r="I218" s="216">
        <v>1520</v>
      </c>
      <c r="J218" s="216">
        <f>ROUND(I218*H218,2)</f>
        <v>1520</v>
      </c>
      <c r="K218" s="213" t="s">
        <v>135</v>
      </c>
      <c r="L218" s="38"/>
      <c r="M218" s="217" t="s">
        <v>1</v>
      </c>
      <c r="N218" s="218" t="s">
        <v>36</v>
      </c>
      <c r="O218" s="219">
        <v>1.24</v>
      </c>
      <c r="P218" s="219">
        <f>O218*H218</f>
        <v>1.24</v>
      </c>
      <c r="Q218" s="219">
        <v>0.0017099999999999999</v>
      </c>
      <c r="R218" s="219">
        <f>Q218*H218</f>
        <v>0.0017099999999999999</v>
      </c>
      <c r="S218" s="219">
        <v>0</v>
      </c>
      <c r="T218" s="220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221" t="s">
        <v>136</v>
      </c>
      <c r="AT218" s="221" t="s">
        <v>131</v>
      </c>
      <c r="AU218" s="221" t="s">
        <v>81</v>
      </c>
      <c r="AY218" s="17" t="s">
        <v>129</v>
      </c>
      <c r="BE218" s="222">
        <f>IF(N218="základní",J218,0)</f>
        <v>1520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7" t="s">
        <v>79</v>
      </c>
      <c r="BK218" s="222">
        <f>ROUND(I218*H218,2)</f>
        <v>1520</v>
      </c>
      <c r="BL218" s="17" t="s">
        <v>136</v>
      </c>
      <c r="BM218" s="221" t="s">
        <v>611</v>
      </c>
    </row>
    <row r="219" s="2" customFormat="1" ht="24.15" customHeight="1">
      <c r="A219" s="32"/>
      <c r="B219" s="33"/>
      <c r="C219" s="253" t="s">
        <v>358</v>
      </c>
      <c r="D219" s="253" t="s">
        <v>255</v>
      </c>
      <c r="E219" s="254" t="s">
        <v>612</v>
      </c>
      <c r="F219" s="255" t="s">
        <v>613</v>
      </c>
      <c r="G219" s="256" t="s">
        <v>315</v>
      </c>
      <c r="H219" s="257">
        <v>1</v>
      </c>
      <c r="I219" s="258">
        <v>4040</v>
      </c>
      <c r="J219" s="258">
        <f>ROUND(I219*H219,2)</f>
        <v>4040</v>
      </c>
      <c r="K219" s="255" t="s">
        <v>135</v>
      </c>
      <c r="L219" s="259"/>
      <c r="M219" s="260" t="s">
        <v>1</v>
      </c>
      <c r="N219" s="261" t="s">
        <v>36</v>
      </c>
      <c r="O219" s="219">
        <v>0</v>
      </c>
      <c r="P219" s="219">
        <f>O219*H219</f>
        <v>0</v>
      </c>
      <c r="Q219" s="219">
        <v>0.012200000000000001</v>
      </c>
      <c r="R219" s="219">
        <f>Q219*H219</f>
        <v>0.012200000000000001</v>
      </c>
      <c r="S219" s="219">
        <v>0</v>
      </c>
      <c r="T219" s="220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221" t="s">
        <v>196</v>
      </c>
      <c r="AT219" s="221" t="s">
        <v>255</v>
      </c>
      <c r="AU219" s="221" t="s">
        <v>81</v>
      </c>
      <c r="AY219" s="17" t="s">
        <v>129</v>
      </c>
      <c r="BE219" s="222">
        <f>IF(N219="základní",J219,0)</f>
        <v>4040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7" t="s">
        <v>79</v>
      </c>
      <c r="BK219" s="222">
        <f>ROUND(I219*H219,2)</f>
        <v>4040</v>
      </c>
      <c r="BL219" s="17" t="s">
        <v>136</v>
      </c>
      <c r="BM219" s="221" t="s">
        <v>614</v>
      </c>
    </row>
    <row r="220" s="2" customFormat="1" ht="24.15" customHeight="1">
      <c r="A220" s="32"/>
      <c r="B220" s="33"/>
      <c r="C220" s="211" t="s">
        <v>362</v>
      </c>
      <c r="D220" s="211" t="s">
        <v>131</v>
      </c>
      <c r="E220" s="212" t="s">
        <v>615</v>
      </c>
      <c r="F220" s="213" t="s">
        <v>616</v>
      </c>
      <c r="G220" s="214" t="s">
        <v>315</v>
      </c>
      <c r="H220" s="215">
        <v>1</v>
      </c>
      <c r="I220" s="216">
        <v>1070</v>
      </c>
      <c r="J220" s="216">
        <f>ROUND(I220*H220,2)</f>
        <v>1070</v>
      </c>
      <c r="K220" s="213" t="s">
        <v>135</v>
      </c>
      <c r="L220" s="38"/>
      <c r="M220" s="217" t="s">
        <v>1</v>
      </c>
      <c r="N220" s="218" t="s">
        <v>36</v>
      </c>
      <c r="O220" s="219">
        <v>0.75900000000000001</v>
      </c>
      <c r="P220" s="219">
        <f>O220*H220</f>
        <v>0.75900000000000001</v>
      </c>
      <c r="Q220" s="219">
        <v>0.00167</v>
      </c>
      <c r="R220" s="219">
        <f>Q220*H220</f>
        <v>0.00167</v>
      </c>
      <c r="S220" s="219">
        <v>0</v>
      </c>
      <c r="T220" s="220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221" t="s">
        <v>136</v>
      </c>
      <c r="AT220" s="221" t="s">
        <v>131</v>
      </c>
      <c r="AU220" s="221" t="s">
        <v>81</v>
      </c>
      <c r="AY220" s="17" t="s">
        <v>129</v>
      </c>
      <c r="BE220" s="222">
        <f>IF(N220="základní",J220,0)</f>
        <v>1070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7" t="s">
        <v>79</v>
      </c>
      <c r="BK220" s="222">
        <f>ROUND(I220*H220,2)</f>
        <v>1070</v>
      </c>
      <c r="BL220" s="17" t="s">
        <v>136</v>
      </c>
      <c r="BM220" s="221" t="s">
        <v>617</v>
      </c>
    </row>
    <row r="221" s="2" customFormat="1" ht="24.15" customHeight="1">
      <c r="A221" s="32"/>
      <c r="B221" s="33"/>
      <c r="C221" s="253" t="s">
        <v>366</v>
      </c>
      <c r="D221" s="253" t="s">
        <v>255</v>
      </c>
      <c r="E221" s="254" t="s">
        <v>618</v>
      </c>
      <c r="F221" s="255" t="s">
        <v>619</v>
      </c>
      <c r="G221" s="256" t="s">
        <v>315</v>
      </c>
      <c r="H221" s="257">
        <v>2</v>
      </c>
      <c r="I221" s="258">
        <v>10600</v>
      </c>
      <c r="J221" s="258">
        <f>ROUND(I221*H221,2)</f>
        <v>21200</v>
      </c>
      <c r="K221" s="255" t="s">
        <v>135</v>
      </c>
      <c r="L221" s="259"/>
      <c r="M221" s="260" t="s">
        <v>1</v>
      </c>
      <c r="N221" s="261" t="s">
        <v>36</v>
      </c>
      <c r="O221" s="219">
        <v>0</v>
      </c>
      <c r="P221" s="219">
        <f>O221*H221</f>
        <v>0</v>
      </c>
      <c r="Q221" s="219">
        <v>0.01</v>
      </c>
      <c r="R221" s="219">
        <f>Q221*H221</f>
        <v>0.02</v>
      </c>
      <c r="S221" s="219">
        <v>0</v>
      </c>
      <c r="T221" s="220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221" t="s">
        <v>196</v>
      </c>
      <c r="AT221" s="221" t="s">
        <v>255</v>
      </c>
      <c r="AU221" s="221" t="s">
        <v>81</v>
      </c>
      <c r="AY221" s="17" t="s">
        <v>129</v>
      </c>
      <c r="BE221" s="222">
        <f>IF(N221="základní",J221,0)</f>
        <v>21200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7" t="s">
        <v>79</v>
      </c>
      <c r="BK221" s="222">
        <f>ROUND(I221*H221,2)</f>
        <v>21200</v>
      </c>
      <c r="BL221" s="17" t="s">
        <v>136</v>
      </c>
      <c r="BM221" s="221" t="s">
        <v>620</v>
      </c>
    </row>
    <row r="222" s="2" customFormat="1" ht="24.15" customHeight="1">
      <c r="A222" s="32"/>
      <c r="B222" s="33"/>
      <c r="C222" s="211" t="s">
        <v>371</v>
      </c>
      <c r="D222" s="211" t="s">
        <v>131</v>
      </c>
      <c r="E222" s="212" t="s">
        <v>621</v>
      </c>
      <c r="F222" s="213" t="s">
        <v>622</v>
      </c>
      <c r="G222" s="214" t="s">
        <v>315</v>
      </c>
      <c r="H222" s="215">
        <v>2</v>
      </c>
      <c r="I222" s="216">
        <v>1480</v>
      </c>
      <c r="J222" s="216">
        <f>ROUND(I222*H222,2)</f>
        <v>2960</v>
      </c>
      <c r="K222" s="213" t="s">
        <v>135</v>
      </c>
      <c r="L222" s="38"/>
      <c r="M222" s="217" t="s">
        <v>1</v>
      </c>
      <c r="N222" s="218" t="s">
        <v>36</v>
      </c>
      <c r="O222" s="219">
        <v>1.276</v>
      </c>
      <c r="P222" s="219">
        <f>O222*H222</f>
        <v>2.552</v>
      </c>
      <c r="Q222" s="219">
        <v>0.0017600000000000001</v>
      </c>
      <c r="R222" s="219">
        <f>Q222*H222</f>
        <v>0.0035200000000000001</v>
      </c>
      <c r="S222" s="219">
        <v>0</v>
      </c>
      <c r="T222" s="220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221" t="s">
        <v>136</v>
      </c>
      <c r="AT222" s="221" t="s">
        <v>131</v>
      </c>
      <c r="AU222" s="221" t="s">
        <v>81</v>
      </c>
      <c r="AY222" s="17" t="s">
        <v>129</v>
      </c>
      <c r="BE222" s="222">
        <f>IF(N222="základní",J222,0)</f>
        <v>2960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7" t="s">
        <v>79</v>
      </c>
      <c r="BK222" s="222">
        <f>ROUND(I222*H222,2)</f>
        <v>2960</v>
      </c>
      <c r="BL222" s="17" t="s">
        <v>136</v>
      </c>
      <c r="BM222" s="221" t="s">
        <v>623</v>
      </c>
    </row>
    <row r="223" s="2" customFormat="1" ht="16.5" customHeight="1">
      <c r="A223" s="32"/>
      <c r="B223" s="33"/>
      <c r="C223" s="253" t="s">
        <v>375</v>
      </c>
      <c r="D223" s="253" t="s">
        <v>255</v>
      </c>
      <c r="E223" s="254" t="s">
        <v>624</v>
      </c>
      <c r="F223" s="255" t="s">
        <v>625</v>
      </c>
      <c r="G223" s="256" t="s">
        <v>315</v>
      </c>
      <c r="H223" s="257">
        <v>1</v>
      </c>
      <c r="I223" s="258">
        <v>10300</v>
      </c>
      <c r="J223" s="258">
        <f>ROUND(I223*H223,2)</f>
        <v>10300</v>
      </c>
      <c r="K223" s="255" t="s">
        <v>135</v>
      </c>
      <c r="L223" s="259"/>
      <c r="M223" s="260" t="s">
        <v>1</v>
      </c>
      <c r="N223" s="261" t="s">
        <v>36</v>
      </c>
      <c r="O223" s="219">
        <v>0</v>
      </c>
      <c r="P223" s="219">
        <f>O223*H223</f>
        <v>0</v>
      </c>
      <c r="Q223" s="219">
        <v>0.01847</v>
      </c>
      <c r="R223" s="219">
        <f>Q223*H223</f>
        <v>0.01847</v>
      </c>
      <c r="S223" s="219">
        <v>0</v>
      </c>
      <c r="T223" s="220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221" t="s">
        <v>196</v>
      </c>
      <c r="AT223" s="221" t="s">
        <v>255</v>
      </c>
      <c r="AU223" s="221" t="s">
        <v>81</v>
      </c>
      <c r="AY223" s="17" t="s">
        <v>129</v>
      </c>
      <c r="BE223" s="222">
        <f>IF(N223="základní",J223,0)</f>
        <v>10300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7" t="s">
        <v>79</v>
      </c>
      <c r="BK223" s="222">
        <f>ROUND(I223*H223,2)</f>
        <v>10300</v>
      </c>
      <c r="BL223" s="17" t="s">
        <v>136</v>
      </c>
      <c r="BM223" s="221" t="s">
        <v>626</v>
      </c>
    </row>
    <row r="224" s="2" customFormat="1" ht="24.15" customHeight="1">
      <c r="A224" s="32"/>
      <c r="B224" s="33"/>
      <c r="C224" s="253" t="s">
        <v>380</v>
      </c>
      <c r="D224" s="253" t="s">
        <v>255</v>
      </c>
      <c r="E224" s="254" t="s">
        <v>627</v>
      </c>
      <c r="F224" s="255" t="s">
        <v>628</v>
      </c>
      <c r="G224" s="256" t="s">
        <v>315</v>
      </c>
      <c r="H224" s="257">
        <v>1</v>
      </c>
      <c r="I224" s="258">
        <v>2600</v>
      </c>
      <c r="J224" s="258">
        <f>ROUND(I224*H224,2)</f>
        <v>2600</v>
      </c>
      <c r="K224" s="255" t="s">
        <v>135</v>
      </c>
      <c r="L224" s="259"/>
      <c r="M224" s="260" t="s">
        <v>1</v>
      </c>
      <c r="N224" s="261" t="s">
        <v>36</v>
      </c>
      <c r="O224" s="219">
        <v>0</v>
      </c>
      <c r="P224" s="219">
        <f>O224*H224</f>
        <v>0</v>
      </c>
      <c r="Q224" s="219">
        <v>0.0065399999999999998</v>
      </c>
      <c r="R224" s="219">
        <f>Q224*H224</f>
        <v>0.0065399999999999998</v>
      </c>
      <c r="S224" s="219">
        <v>0</v>
      </c>
      <c r="T224" s="220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221" t="s">
        <v>196</v>
      </c>
      <c r="AT224" s="221" t="s">
        <v>255</v>
      </c>
      <c r="AU224" s="221" t="s">
        <v>81</v>
      </c>
      <c r="AY224" s="17" t="s">
        <v>129</v>
      </c>
      <c r="BE224" s="222">
        <f>IF(N224="základní",J224,0)</f>
        <v>2600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7" t="s">
        <v>79</v>
      </c>
      <c r="BK224" s="222">
        <f>ROUND(I224*H224,2)</f>
        <v>2600</v>
      </c>
      <c r="BL224" s="17" t="s">
        <v>136</v>
      </c>
      <c r="BM224" s="221" t="s">
        <v>629</v>
      </c>
    </row>
    <row r="225" s="2" customFormat="1" ht="21.75" customHeight="1">
      <c r="A225" s="32"/>
      <c r="B225" s="33"/>
      <c r="C225" s="211" t="s">
        <v>385</v>
      </c>
      <c r="D225" s="211" t="s">
        <v>131</v>
      </c>
      <c r="E225" s="212" t="s">
        <v>630</v>
      </c>
      <c r="F225" s="213" t="s">
        <v>631</v>
      </c>
      <c r="G225" s="214" t="s">
        <v>315</v>
      </c>
      <c r="H225" s="215">
        <v>1</v>
      </c>
      <c r="I225" s="216">
        <v>1380</v>
      </c>
      <c r="J225" s="216">
        <f>ROUND(I225*H225,2)</f>
        <v>1380</v>
      </c>
      <c r="K225" s="213" t="s">
        <v>135</v>
      </c>
      <c r="L225" s="38"/>
      <c r="M225" s="217" t="s">
        <v>1</v>
      </c>
      <c r="N225" s="218" t="s">
        <v>36</v>
      </c>
      <c r="O225" s="219">
        <v>1.5540000000000001</v>
      </c>
      <c r="P225" s="219">
        <f>O225*H225</f>
        <v>1.5540000000000001</v>
      </c>
      <c r="Q225" s="219">
        <v>0.0016199999999999999</v>
      </c>
      <c r="R225" s="219">
        <f>Q225*H225</f>
        <v>0.0016199999999999999</v>
      </c>
      <c r="S225" s="219">
        <v>0</v>
      </c>
      <c r="T225" s="220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221" t="s">
        <v>136</v>
      </c>
      <c r="AT225" s="221" t="s">
        <v>131</v>
      </c>
      <c r="AU225" s="221" t="s">
        <v>81</v>
      </c>
      <c r="AY225" s="17" t="s">
        <v>129</v>
      </c>
      <c r="BE225" s="222">
        <f>IF(N225="základní",J225,0)</f>
        <v>1380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7" t="s">
        <v>79</v>
      </c>
      <c r="BK225" s="222">
        <f>ROUND(I225*H225,2)</f>
        <v>1380</v>
      </c>
      <c r="BL225" s="17" t="s">
        <v>136</v>
      </c>
      <c r="BM225" s="221" t="s">
        <v>632</v>
      </c>
    </row>
    <row r="226" s="2" customFormat="1" ht="16.5" customHeight="1">
      <c r="A226" s="32"/>
      <c r="B226" s="33"/>
      <c r="C226" s="253" t="s">
        <v>389</v>
      </c>
      <c r="D226" s="253" t="s">
        <v>255</v>
      </c>
      <c r="E226" s="254" t="s">
        <v>633</v>
      </c>
      <c r="F226" s="255" t="s">
        <v>634</v>
      </c>
      <c r="G226" s="256" t="s">
        <v>315</v>
      </c>
      <c r="H226" s="257">
        <v>1</v>
      </c>
      <c r="I226" s="258">
        <v>12100</v>
      </c>
      <c r="J226" s="258">
        <f>ROUND(I226*H226,2)</f>
        <v>12100</v>
      </c>
      <c r="K226" s="255" t="s">
        <v>135</v>
      </c>
      <c r="L226" s="259"/>
      <c r="M226" s="260" t="s">
        <v>1</v>
      </c>
      <c r="N226" s="261" t="s">
        <v>36</v>
      </c>
      <c r="O226" s="219">
        <v>0</v>
      </c>
      <c r="P226" s="219">
        <f>O226*H226</f>
        <v>0</v>
      </c>
      <c r="Q226" s="219">
        <v>0.024500000000000001</v>
      </c>
      <c r="R226" s="219">
        <f>Q226*H226</f>
        <v>0.024500000000000001</v>
      </c>
      <c r="S226" s="219">
        <v>0</v>
      </c>
      <c r="T226" s="220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221" t="s">
        <v>196</v>
      </c>
      <c r="AT226" s="221" t="s">
        <v>255</v>
      </c>
      <c r="AU226" s="221" t="s">
        <v>81</v>
      </c>
      <c r="AY226" s="17" t="s">
        <v>129</v>
      </c>
      <c r="BE226" s="222">
        <f>IF(N226="základní",J226,0)</f>
        <v>12100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7" t="s">
        <v>79</v>
      </c>
      <c r="BK226" s="222">
        <f>ROUND(I226*H226,2)</f>
        <v>12100</v>
      </c>
      <c r="BL226" s="17" t="s">
        <v>136</v>
      </c>
      <c r="BM226" s="221" t="s">
        <v>635</v>
      </c>
    </row>
    <row r="227" s="2" customFormat="1" ht="24.15" customHeight="1">
      <c r="A227" s="32"/>
      <c r="B227" s="33"/>
      <c r="C227" s="253" t="s">
        <v>393</v>
      </c>
      <c r="D227" s="253" t="s">
        <v>255</v>
      </c>
      <c r="E227" s="254" t="s">
        <v>636</v>
      </c>
      <c r="F227" s="255" t="s">
        <v>637</v>
      </c>
      <c r="G227" s="256" t="s">
        <v>315</v>
      </c>
      <c r="H227" s="257">
        <v>1</v>
      </c>
      <c r="I227" s="258">
        <v>2600</v>
      </c>
      <c r="J227" s="258">
        <f>ROUND(I227*H227,2)</f>
        <v>2600</v>
      </c>
      <c r="K227" s="255" t="s">
        <v>135</v>
      </c>
      <c r="L227" s="259"/>
      <c r="M227" s="260" t="s">
        <v>1</v>
      </c>
      <c r="N227" s="261" t="s">
        <v>36</v>
      </c>
      <c r="O227" s="219">
        <v>0</v>
      </c>
      <c r="P227" s="219">
        <f>O227*H227</f>
        <v>0</v>
      </c>
      <c r="Q227" s="219">
        <v>0.0065399999999999998</v>
      </c>
      <c r="R227" s="219">
        <f>Q227*H227</f>
        <v>0.0065399999999999998</v>
      </c>
      <c r="S227" s="219">
        <v>0</v>
      </c>
      <c r="T227" s="220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221" t="s">
        <v>196</v>
      </c>
      <c r="AT227" s="221" t="s">
        <v>255</v>
      </c>
      <c r="AU227" s="221" t="s">
        <v>81</v>
      </c>
      <c r="AY227" s="17" t="s">
        <v>129</v>
      </c>
      <c r="BE227" s="222">
        <f>IF(N227="základní",J227,0)</f>
        <v>2600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7" t="s">
        <v>79</v>
      </c>
      <c r="BK227" s="222">
        <f>ROUND(I227*H227,2)</f>
        <v>2600</v>
      </c>
      <c r="BL227" s="17" t="s">
        <v>136</v>
      </c>
      <c r="BM227" s="221" t="s">
        <v>638</v>
      </c>
    </row>
    <row r="228" s="2" customFormat="1" ht="21.75" customHeight="1">
      <c r="A228" s="32"/>
      <c r="B228" s="33"/>
      <c r="C228" s="211" t="s">
        <v>397</v>
      </c>
      <c r="D228" s="211" t="s">
        <v>131</v>
      </c>
      <c r="E228" s="212" t="s">
        <v>639</v>
      </c>
      <c r="F228" s="213" t="s">
        <v>640</v>
      </c>
      <c r="G228" s="214" t="s">
        <v>315</v>
      </c>
      <c r="H228" s="215">
        <v>1</v>
      </c>
      <c r="I228" s="216">
        <v>1530</v>
      </c>
      <c r="J228" s="216">
        <f>ROUND(I228*H228,2)</f>
        <v>1530</v>
      </c>
      <c r="K228" s="213" t="s">
        <v>135</v>
      </c>
      <c r="L228" s="38"/>
      <c r="M228" s="217" t="s">
        <v>1</v>
      </c>
      <c r="N228" s="218" t="s">
        <v>36</v>
      </c>
      <c r="O228" s="219">
        <v>1.8660000000000001</v>
      </c>
      <c r="P228" s="219">
        <f>O228*H228</f>
        <v>1.8660000000000001</v>
      </c>
      <c r="Q228" s="219">
        <v>0.00165</v>
      </c>
      <c r="R228" s="219">
        <f>Q228*H228</f>
        <v>0.00165</v>
      </c>
      <c r="S228" s="219">
        <v>0</v>
      </c>
      <c r="T228" s="220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221" t="s">
        <v>136</v>
      </c>
      <c r="AT228" s="221" t="s">
        <v>131</v>
      </c>
      <c r="AU228" s="221" t="s">
        <v>81</v>
      </c>
      <c r="AY228" s="17" t="s">
        <v>129</v>
      </c>
      <c r="BE228" s="222">
        <f>IF(N228="základní",J228,0)</f>
        <v>1530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7" t="s">
        <v>79</v>
      </c>
      <c r="BK228" s="222">
        <f>ROUND(I228*H228,2)</f>
        <v>1530</v>
      </c>
      <c r="BL228" s="17" t="s">
        <v>136</v>
      </c>
      <c r="BM228" s="221" t="s">
        <v>641</v>
      </c>
    </row>
    <row r="229" s="2" customFormat="1" ht="24.15" customHeight="1">
      <c r="A229" s="32"/>
      <c r="B229" s="33"/>
      <c r="C229" s="253" t="s">
        <v>401</v>
      </c>
      <c r="D229" s="253" t="s">
        <v>255</v>
      </c>
      <c r="E229" s="254" t="s">
        <v>642</v>
      </c>
      <c r="F229" s="255" t="s">
        <v>643</v>
      </c>
      <c r="G229" s="256" t="s">
        <v>315</v>
      </c>
      <c r="H229" s="257">
        <v>1</v>
      </c>
      <c r="I229" s="258">
        <v>21400</v>
      </c>
      <c r="J229" s="258">
        <f>ROUND(I229*H229,2)</f>
        <v>21400</v>
      </c>
      <c r="K229" s="255" t="s">
        <v>135</v>
      </c>
      <c r="L229" s="259"/>
      <c r="M229" s="260" t="s">
        <v>1</v>
      </c>
      <c r="N229" s="261" t="s">
        <v>36</v>
      </c>
      <c r="O229" s="219">
        <v>0</v>
      </c>
      <c r="P229" s="219">
        <f>O229*H229</f>
        <v>0</v>
      </c>
      <c r="Q229" s="219">
        <v>0.040000000000000001</v>
      </c>
      <c r="R229" s="219">
        <f>Q229*H229</f>
        <v>0.040000000000000001</v>
      </c>
      <c r="S229" s="219">
        <v>0</v>
      </c>
      <c r="T229" s="220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221" t="s">
        <v>196</v>
      </c>
      <c r="AT229" s="221" t="s">
        <v>255</v>
      </c>
      <c r="AU229" s="221" t="s">
        <v>81</v>
      </c>
      <c r="AY229" s="17" t="s">
        <v>129</v>
      </c>
      <c r="BE229" s="222">
        <f>IF(N229="základní",J229,0)</f>
        <v>21400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7" t="s">
        <v>79</v>
      </c>
      <c r="BK229" s="222">
        <f>ROUND(I229*H229,2)</f>
        <v>21400</v>
      </c>
      <c r="BL229" s="17" t="s">
        <v>136</v>
      </c>
      <c r="BM229" s="221" t="s">
        <v>644</v>
      </c>
    </row>
    <row r="230" s="2" customFormat="1" ht="16.5" customHeight="1">
      <c r="A230" s="32"/>
      <c r="B230" s="33"/>
      <c r="C230" s="211" t="s">
        <v>405</v>
      </c>
      <c r="D230" s="211" t="s">
        <v>131</v>
      </c>
      <c r="E230" s="212" t="s">
        <v>645</v>
      </c>
      <c r="F230" s="213" t="s">
        <v>646</v>
      </c>
      <c r="G230" s="214" t="s">
        <v>315</v>
      </c>
      <c r="H230" s="215">
        <v>1</v>
      </c>
      <c r="I230" s="216">
        <v>1200</v>
      </c>
      <c r="J230" s="216">
        <f>ROUND(I230*H230,2)</f>
        <v>1200</v>
      </c>
      <c r="K230" s="213" t="s">
        <v>135</v>
      </c>
      <c r="L230" s="38"/>
      <c r="M230" s="217" t="s">
        <v>1</v>
      </c>
      <c r="N230" s="218" t="s">
        <v>36</v>
      </c>
      <c r="O230" s="219">
        <v>1.333</v>
      </c>
      <c r="P230" s="219">
        <f>O230*H230</f>
        <v>1.333</v>
      </c>
      <c r="Q230" s="219">
        <v>0.0013600000000000001</v>
      </c>
      <c r="R230" s="219">
        <f>Q230*H230</f>
        <v>0.0013600000000000001</v>
      </c>
      <c r="S230" s="219">
        <v>0</v>
      </c>
      <c r="T230" s="220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221" t="s">
        <v>136</v>
      </c>
      <c r="AT230" s="221" t="s">
        <v>131</v>
      </c>
      <c r="AU230" s="221" t="s">
        <v>81</v>
      </c>
      <c r="AY230" s="17" t="s">
        <v>129</v>
      </c>
      <c r="BE230" s="222">
        <f>IF(N230="základní",J230,0)</f>
        <v>1200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7" t="s">
        <v>79</v>
      </c>
      <c r="BK230" s="222">
        <f>ROUND(I230*H230,2)</f>
        <v>1200</v>
      </c>
      <c r="BL230" s="17" t="s">
        <v>136</v>
      </c>
      <c r="BM230" s="221" t="s">
        <v>647</v>
      </c>
    </row>
    <row r="231" s="2" customFormat="1" ht="24.15" customHeight="1">
      <c r="A231" s="32"/>
      <c r="B231" s="33"/>
      <c r="C231" s="253" t="s">
        <v>409</v>
      </c>
      <c r="D231" s="253" t="s">
        <v>255</v>
      </c>
      <c r="E231" s="254" t="s">
        <v>648</v>
      </c>
      <c r="F231" s="255" t="s">
        <v>649</v>
      </c>
      <c r="G231" s="256" t="s">
        <v>315</v>
      </c>
      <c r="H231" s="257">
        <v>2</v>
      </c>
      <c r="I231" s="258">
        <v>1170</v>
      </c>
      <c r="J231" s="258">
        <f>ROUND(I231*H231,2)</f>
        <v>2340</v>
      </c>
      <c r="K231" s="255" t="s">
        <v>135</v>
      </c>
      <c r="L231" s="259"/>
      <c r="M231" s="260" t="s">
        <v>1</v>
      </c>
      <c r="N231" s="261" t="s">
        <v>36</v>
      </c>
      <c r="O231" s="219">
        <v>0</v>
      </c>
      <c r="P231" s="219">
        <f>O231*H231</f>
        <v>0</v>
      </c>
      <c r="Q231" s="219">
        <v>0.013299999999999999</v>
      </c>
      <c r="R231" s="219">
        <f>Q231*H231</f>
        <v>0.026599999999999999</v>
      </c>
      <c r="S231" s="219">
        <v>0</v>
      </c>
      <c r="T231" s="220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221" t="s">
        <v>196</v>
      </c>
      <c r="AT231" s="221" t="s">
        <v>255</v>
      </c>
      <c r="AU231" s="221" t="s">
        <v>81</v>
      </c>
      <c r="AY231" s="17" t="s">
        <v>129</v>
      </c>
      <c r="BE231" s="222">
        <f>IF(N231="základní",J231,0)</f>
        <v>2340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7" t="s">
        <v>79</v>
      </c>
      <c r="BK231" s="222">
        <f>ROUND(I231*H231,2)</f>
        <v>2340</v>
      </c>
      <c r="BL231" s="17" t="s">
        <v>136</v>
      </c>
      <c r="BM231" s="221" t="s">
        <v>650</v>
      </c>
    </row>
    <row r="232" s="2" customFormat="1" ht="24.15" customHeight="1">
      <c r="A232" s="32"/>
      <c r="B232" s="33"/>
      <c r="C232" s="253" t="s">
        <v>413</v>
      </c>
      <c r="D232" s="253" t="s">
        <v>255</v>
      </c>
      <c r="E232" s="254" t="s">
        <v>651</v>
      </c>
      <c r="F232" s="255" t="s">
        <v>652</v>
      </c>
      <c r="G232" s="256" t="s">
        <v>315</v>
      </c>
      <c r="H232" s="257">
        <v>2</v>
      </c>
      <c r="I232" s="258">
        <v>279</v>
      </c>
      <c r="J232" s="258">
        <f>ROUND(I232*H232,2)</f>
        <v>558</v>
      </c>
      <c r="K232" s="255" t="s">
        <v>135</v>
      </c>
      <c r="L232" s="259"/>
      <c r="M232" s="260" t="s">
        <v>1</v>
      </c>
      <c r="N232" s="261" t="s">
        <v>36</v>
      </c>
      <c r="O232" s="219">
        <v>0</v>
      </c>
      <c r="P232" s="219">
        <f>O232*H232</f>
        <v>0</v>
      </c>
      <c r="Q232" s="219">
        <v>0.00029999999999999997</v>
      </c>
      <c r="R232" s="219">
        <f>Q232*H232</f>
        <v>0.00059999999999999995</v>
      </c>
      <c r="S232" s="219">
        <v>0</v>
      </c>
      <c r="T232" s="220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221" t="s">
        <v>196</v>
      </c>
      <c r="AT232" s="221" t="s">
        <v>255</v>
      </c>
      <c r="AU232" s="221" t="s">
        <v>81</v>
      </c>
      <c r="AY232" s="17" t="s">
        <v>129</v>
      </c>
      <c r="BE232" s="222">
        <f>IF(N232="základní",J232,0)</f>
        <v>558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7" t="s">
        <v>79</v>
      </c>
      <c r="BK232" s="222">
        <f>ROUND(I232*H232,2)</f>
        <v>558</v>
      </c>
      <c r="BL232" s="17" t="s">
        <v>136</v>
      </c>
      <c r="BM232" s="221" t="s">
        <v>653</v>
      </c>
    </row>
    <row r="233" s="2" customFormat="1" ht="16.5" customHeight="1">
      <c r="A233" s="32"/>
      <c r="B233" s="33"/>
      <c r="C233" s="211" t="s">
        <v>417</v>
      </c>
      <c r="D233" s="211" t="s">
        <v>131</v>
      </c>
      <c r="E233" s="212" t="s">
        <v>654</v>
      </c>
      <c r="F233" s="213" t="s">
        <v>655</v>
      </c>
      <c r="G233" s="214" t="s">
        <v>315</v>
      </c>
      <c r="H233" s="215">
        <v>2</v>
      </c>
      <c r="I233" s="216">
        <v>1570</v>
      </c>
      <c r="J233" s="216">
        <f>ROUND(I233*H233,2)</f>
        <v>3140</v>
      </c>
      <c r="K233" s="213" t="s">
        <v>135</v>
      </c>
      <c r="L233" s="38"/>
      <c r="M233" s="217" t="s">
        <v>1</v>
      </c>
      <c r="N233" s="218" t="s">
        <v>36</v>
      </c>
      <c r="O233" s="219">
        <v>0.86299999999999999</v>
      </c>
      <c r="P233" s="219">
        <f>O233*H233</f>
        <v>1.726</v>
      </c>
      <c r="Q233" s="219">
        <v>0.040000000000000001</v>
      </c>
      <c r="R233" s="219">
        <f>Q233*H233</f>
        <v>0.080000000000000002</v>
      </c>
      <c r="S233" s="219">
        <v>0</v>
      </c>
      <c r="T233" s="220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221" t="s">
        <v>136</v>
      </c>
      <c r="AT233" s="221" t="s">
        <v>131</v>
      </c>
      <c r="AU233" s="221" t="s">
        <v>81</v>
      </c>
      <c r="AY233" s="17" t="s">
        <v>129</v>
      </c>
      <c r="BE233" s="222">
        <f>IF(N233="základní",J233,0)</f>
        <v>3140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7" t="s">
        <v>79</v>
      </c>
      <c r="BK233" s="222">
        <f>ROUND(I233*H233,2)</f>
        <v>3140</v>
      </c>
      <c r="BL233" s="17" t="s">
        <v>136</v>
      </c>
      <c r="BM233" s="221" t="s">
        <v>656</v>
      </c>
    </row>
    <row r="234" s="2" customFormat="1" ht="16.5" customHeight="1">
      <c r="A234" s="32"/>
      <c r="B234" s="33"/>
      <c r="C234" s="253" t="s">
        <v>421</v>
      </c>
      <c r="D234" s="253" t="s">
        <v>255</v>
      </c>
      <c r="E234" s="254" t="s">
        <v>657</v>
      </c>
      <c r="F234" s="255" t="s">
        <v>658</v>
      </c>
      <c r="G234" s="256" t="s">
        <v>315</v>
      </c>
      <c r="H234" s="257">
        <v>1</v>
      </c>
      <c r="I234" s="258">
        <v>2790</v>
      </c>
      <c r="J234" s="258">
        <f>ROUND(I234*H234,2)</f>
        <v>2790</v>
      </c>
      <c r="K234" s="255" t="s">
        <v>135</v>
      </c>
      <c r="L234" s="259"/>
      <c r="M234" s="260" t="s">
        <v>1</v>
      </c>
      <c r="N234" s="261" t="s">
        <v>36</v>
      </c>
      <c r="O234" s="219">
        <v>0</v>
      </c>
      <c r="P234" s="219">
        <f>O234*H234</f>
        <v>0</v>
      </c>
      <c r="Q234" s="219">
        <v>0.029499999999999998</v>
      </c>
      <c r="R234" s="219">
        <f>Q234*H234</f>
        <v>0.029499999999999998</v>
      </c>
      <c r="S234" s="219">
        <v>0</v>
      </c>
      <c r="T234" s="220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221" t="s">
        <v>196</v>
      </c>
      <c r="AT234" s="221" t="s">
        <v>255</v>
      </c>
      <c r="AU234" s="221" t="s">
        <v>81</v>
      </c>
      <c r="AY234" s="17" t="s">
        <v>129</v>
      </c>
      <c r="BE234" s="222">
        <f>IF(N234="základní",J234,0)</f>
        <v>2790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7" t="s">
        <v>79</v>
      </c>
      <c r="BK234" s="222">
        <f>ROUND(I234*H234,2)</f>
        <v>2790</v>
      </c>
      <c r="BL234" s="17" t="s">
        <v>136</v>
      </c>
      <c r="BM234" s="221" t="s">
        <v>659</v>
      </c>
    </row>
    <row r="235" s="2" customFormat="1" ht="24.15" customHeight="1">
      <c r="A235" s="32"/>
      <c r="B235" s="33"/>
      <c r="C235" s="253" t="s">
        <v>425</v>
      </c>
      <c r="D235" s="253" t="s">
        <v>255</v>
      </c>
      <c r="E235" s="254" t="s">
        <v>660</v>
      </c>
      <c r="F235" s="255" t="s">
        <v>661</v>
      </c>
      <c r="G235" s="256" t="s">
        <v>315</v>
      </c>
      <c r="H235" s="257">
        <v>1</v>
      </c>
      <c r="I235" s="258">
        <v>520</v>
      </c>
      <c r="J235" s="258">
        <f>ROUND(I235*H235,2)</f>
        <v>520</v>
      </c>
      <c r="K235" s="255" t="s">
        <v>135</v>
      </c>
      <c r="L235" s="259"/>
      <c r="M235" s="260" t="s">
        <v>1</v>
      </c>
      <c r="N235" s="261" t="s">
        <v>36</v>
      </c>
      <c r="O235" s="219">
        <v>0</v>
      </c>
      <c r="P235" s="219">
        <f>O235*H235</f>
        <v>0</v>
      </c>
      <c r="Q235" s="219">
        <v>0.0025000000000000001</v>
      </c>
      <c r="R235" s="219">
        <f>Q235*H235</f>
        <v>0.0025000000000000001</v>
      </c>
      <c r="S235" s="219">
        <v>0</v>
      </c>
      <c r="T235" s="220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221" t="s">
        <v>196</v>
      </c>
      <c r="AT235" s="221" t="s">
        <v>255</v>
      </c>
      <c r="AU235" s="221" t="s">
        <v>81</v>
      </c>
      <c r="AY235" s="17" t="s">
        <v>129</v>
      </c>
      <c r="BE235" s="222">
        <f>IF(N235="základní",J235,0)</f>
        <v>520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7" t="s">
        <v>79</v>
      </c>
      <c r="BK235" s="222">
        <f>ROUND(I235*H235,2)</f>
        <v>520</v>
      </c>
      <c r="BL235" s="17" t="s">
        <v>136</v>
      </c>
      <c r="BM235" s="221" t="s">
        <v>662</v>
      </c>
    </row>
    <row r="236" s="2" customFormat="1" ht="16.5" customHeight="1">
      <c r="A236" s="32"/>
      <c r="B236" s="33"/>
      <c r="C236" s="211" t="s">
        <v>429</v>
      </c>
      <c r="D236" s="211" t="s">
        <v>131</v>
      </c>
      <c r="E236" s="212" t="s">
        <v>663</v>
      </c>
      <c r="F236" s="213" t="s">
        <v>664</v>
      </c>
      <c r="G236" s="214" t="s">
        <v>315</v>
      </c>
      <c r="H236" s="215">
        <v>1</v>
      </c>
      <c r="I236" s="216">
        <v>2020</v>
      </c>
      <c r="J236" s="216">
        <f>ROUND(I236*H236,2)</f>
        <v>2020</v>
      </c>
      <c r="K236" s="213" t="s">
        <v>135</v>
      </c>
      <c r="L236" s="38"/>
      <c r="M236" s="217" t="s">
        <v>1</v>
      </c>
      <c r="N236" s="218" t="s">
        <v>36</v>
      </c>
      <c r="O236" s="219">
        <v>1.1819999999999999</v>
      </c>
      <c r="P236" s="219">
        <f>O236*H236</f>
        <v>1.1819999999999999</v>
      </c>
      <c r="Q236" s="219">
        <v>0.050000000000000003</v>
      </c>
      <c r="R236" s="219">
        <f>Q236*H236</f>
        <v>0.050000000000000003</v>
      </c>
      <c r="S236" s="219">
        <v>0</v>
      </c>
      <c r="T236" s="220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221" t="s">
        <v>136</v>
      </c>
      <c r="AT236" s="221" t="s">
        <v>131</v>
      </c>
      <c r="AU236" s="221" t="s">
        <v>81</v>
      </c>
      <c r="AY236" s="17" t="s">
        <v>129</v>
      </c>
      <c r="BE236" s="222">
        <f>IF(N236="základní",J236,0)</f>
        <v>2020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7" t="s">
        <v>79</v>
      </c>
      <c r="BK236" s="222">
        <f>ROUND(I236*H236,2)</f>
        <v>2020</v>
      </c>
      <c r="BL236" s="17" t="s">
        <v>136</v>
      </c>
      <c r="BM236" s="221" t="s">
        <v>665</v>
      </c>
    </row>
    <row r="237" s="2" customFormat="1" ht="21.75" customHeight="1">
      <c r="A237" s="32"/>
      <c r="B237" s="33"/>
      <c r="C237" s="211" t="s">
        <v>434</v>
      </c>
      <c r="D237" s="211" t="s">
        <v>131</v>
      </c>
      <c r="E237" s="212" t="s">
        <v>666</v>
      </c>
      <c r="F237" s="213" t="s">
        <v>667</v>
      </c>
      <c r="G237" s="214" t="s">
        <v>343</v>
      </c>
      <c r="H237" s="215">
        <v>4</v>
      </c>
      <c r="I237" s="216">
        <v>23.199999999999999</v>
      </c>
      <c r="J237" s="216">
        <f>ROUND(I237*H237,2)</f>
        <v>92.799999999999997</v>
      </c>
      <c r="K237" s="213" t="s">
        <v>135</v>
      </c>
      <c r="L237" s="38"/>
      <c r="M237" s="217" t="s">
        <v>1</v>
      </c>
      <c r="N237" s="218" t="s">
        <v>36</v>
      </c>
      <c r="O237" s="219">
        <v>0.043999999999999997</v>
      </c>
      <c r="P237" s="219">
        <f>O237*H237</f>
        <v>0.17599999999999999</v>
      </c>
      <c r="Q237" s="219">
        <v>0</v>
      </c>
      <c r="R237" s="219">
        <f>Q237*H237</f>
        <v>0</v>
      </c>
      <c r="S237" s="219">
        <v>0</v>
      </c>
      <c r="T237" s="220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221" t="s">
        <v>136</v>
      </c>
      <c r="AT237" s="221" t="s">
        <v>131</v>
      </c>
      <c r="AU237" s="221" t="s">
        <v>81</v>
      </c>
      <c r="AY237" s="17" t="s">
        <v>129</v>
      </c>
      <c r="BE237" s="222">
        <f>IF(N237="základní",J237,0)</f>
        <v>92.799999999999997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7" t="s">
        <v>79</v>
      </c>
      <c r="BK237" s="222">
        <f>ROUND(I237*H237,2)</f>
        <v>92.799999999999997</v>
      </c>
      <c r="BL237" s="17" t="s">
        <v>136</v>
      </c>
      <c r="BM237" s="221" t="s">
        <v>668</v>
      </c>
    </row>
    <row r="238" s="2" customFormat="1" ht="24.15" customHeight="1">
      <c r="A238" s="32"/>
      <c r="B238" s="33"/>
      <c r="C238" s="211" t="s">
        <v>438</v>
      </c>
      <c r="D238" s="211" t="s">
        <v>131</v>
      </c>
      <c r="E238" s="212" t="s">
        <v>669</v>
      </c>
      <c r="F238" s="213" t="s">
        <v>670</v>
      </c>
      <c r="G238" s="214" t="s">
        <v>343</v>
      </c>
      <c r="H238" s="215">
        <v>300</v>
      </c>
      <c r="I238" s="216">
        <v>44.399999999999999</v>
      </c>
      <c r="J238" s="216">
        <f>ROUND(I238*H238,2)</f>
        <v>13320</v>
      </c>
      <c r="K238" s="213" t="s">
        <v>135</v>
      </c>
      <c r="L238" s="38"/>
      <c r="M238" s="217" t="s">
        <v>1</v>
      </c>
      <c r="N238" s="218" t="s">
        <v>36</v>
      </c>
      <c r="O238" s="219">
        <v>0.079000000000000001</v>
      </c>
      <c r="P238" s="219">
        <f>O238*H238</f>
        <v>23.699999999999999</v>
      </c>
      <c r="Q238" s="219">
        <v>0</v>
      </c>
      <c r="R238" s="219">
        <f>Q238*H238</f>
        <v>0</v>
      </c>
      <c r="S238" s="219">
        <v>0</v>
      </c>
      <c r="T238" s="220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221" t="s">
        <v>136</v>
      </c>
      <c r="AT238" s="221" t="s">
        <v>131</v>
      </c>
      <c r="AU238" s="221" t="s">
        <v>81</v>
      </c>
      <c r="AY238" s="17" t="s">
        <v>129</v>
      </c>
      <c r="BE238" s="222">
        <f>IF(N238="základní",J238,0)</f>
        <v>13320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7" t="s">
        <v>79</v>
      </c>
      <c r="BK238" s="222">
        <f>ROUND(I238*H238,2)</f>
        <v>13320</v>
      </c>
      <c r="BL238" s="17" t="s">
        <v>136</v>
      </c>
      <c r="BM238" s="221" t="s">
        <v>671</v>
      </c>
    </row>
    <row r="239" s="14" customFormat="1">
      <c r="A239" s="14"/>
      <c r="B239" s="233"/>
      <c r="C239" s="234"/>
      <c r="D239" s="225" t="s">
        <v>138</v>
      </c>
      <c r="E239" s="235" t="s">
        <v>1</v>
      </c>
      <c r="F239" s="236" t="s">
        <v>672</v>
      </c>
      <c r="G239" s="234"/>
      <c r="H239" s="237">
        <v>300</v>
      </c>
      <c r="I239" s="234"/>
      <c r="J239" s="234"/>
      <c r="K239" s="234"/>
      <c r="L239" s="238"/>
      <c r="M239" s="239"/>
      <c r="N239" s="240"/>
      <c r="O239" s="240"/>
      <c r="P239" s="240"/>
      <c r="Q239" s="240"/>
      <c r="R239" s="240"/>
      <c r="S239" s="240"/>
      <c r="T239" s="24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2" t="s">
        <v>138</v>
      </c>
      <c r="AU239" s="242" t="s">
        <v>81</v>
      </c>
      <c r="AV239" s="14" t="s">
        <v>81</v>
      </c>
      <c r="AW239" s="14" t="s">
        <v>28</v>
      </c>
      <c r="AX239" s="14" t="s">
        <v>79</v>
      </c>
      <c r="AY239" s="242" t="s">
        <v>129</v>
      </c>
    </row>
    <row r="240" s="2" customFormat="1" ht="24.15" customHeight="1">
      <c r="A240" s="32"/>
      <c r="B240" s="33"/>
      <c r="C240" s="211" t="s">
        <v>442</v>
      </c>
      <c r="D240" s="211" t="s">
        <v>131</v>
      </c>
      <c r="E240" s="212" t="s">
        <v>673</v>
      </c>
      <c r="F240" s="213" t="s">
        <v>674</v>
      </c>
      <c r="G240" s="214" t="s">
        <v>315</v>
      </c>
      <c r="H240" s="215">
        <v>2</v>
      </c>
      <c r="I240" s="216">
        <v>9260</v>
      </c>
      <c r="J240" s="216">
        <f>ROUND(I240*H240,2)</f>
        <v>18520</v>
      </c>
      <c r="K240" s="213" t="s">
        <v>135</v>
      </c>
      <c r="L240" s="38"/>
      <c r="M240" s="217" t="s">
        <v>1</v>
      </c>
      <c r="N240" s="218" t="s">
        <v>36</v>
      </c>
      <c r="O240" s="219">
        <v>10.300000000000001</v>
      </c>
      <c r="P240" s="219">
        <f>O240*H240</f>
        <v>20.600000000000001</v>
      </c>
      <c r="Q240" s="219">
        <v>0.45937</v>
      </c>
      <c r="R240" s="219">
        <f>Q240*H240</f>
        <v>0.91874</v>
      </c>
      <c r="S240" s="219">
        <v>0</v>
      </c>
      <c r="T240" s="220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221" t="s">
        <v>136</v>
      </c>
      <c r="AT240" s="221" t="s">
        <v>131</v>
      </c>
      <c r="AU240" s="221" t="s">
        <v>81</v>
      </c>
      <c r="AY240" s="17" t="s">
        <v>129</v>
      </c>
      <c r="BE240" s="222">
        <f>IF(N240="základní",J240,0)</f>
        <v>18520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7" t="s">
        <v>79</v>
      </c>
      <c r="BK240" s="222">
        <f>ROUND(I240*H240,2)</f>
        <v>18520</v>
      </c>
      <c r="BL240" s="17" t="s">
        <v>136</v>
      </c>
      <c r="BM240" s="221" t="s">
        <v>675</v>
      </c>
    </row>
    <row r="241" s="2" customFormat="1" ht="16.5" customHeight="1">
      <c r="A241" s="32"/>
      <c r="B241" s="33"/>
      <c r="C241" s="211" t="s">
        <v>446</v>
      </c>
      <c r="D241" s="211" t="s">
        <v>131</v>
      </c>
      <c r="E241" s="212" t="s">
        <v>676</v>
      </c>
      <c r="F241" s="213" t="s">
        <v>677</v>
      </c>
      <c r="G241" s="214" t="s">
        <v>678</v>
      </c>
      <c r="H241" s="215">
        <v>1</v>
      </c>
      <c r="I241" s="216">
        <v>2500</v>
      </c>
      <c r="J241" s="216">
        <f>ROUND(I241*H241,2)</f>
        <v>2500</v>
      </c>
      <c r="K241" s="213" t="s">
        <v>1</v>
      </c>
      <c r="L241" s="38"/>
      <c r="M241" s="217" t="s">
        <v>1</v>
      </c>
      <c r="N241" s="218" t="s">
        <v>36</v>
      </c>
      <c r="O241" s="219">
        <v>0.079000000000000001</v>
      </c>
      <c r="P241" s="219">
        <f>O241*H241</f>
        <v>0.079000000000000001</v>
      </c>
      <c r="Q241" s="219">
        <v>0</v>
      </c>
      <c r="R241" s="219">
        <f>Q241*H241</f>
        <v>0</v>
      </c>
      <c r="S241" s="219">
        <v>0</v>
      </c>
      <c r="T241" s="220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221" t="s">
        <v>136</v>
      </c>
      <c r="AT241" s="221" t="s">
        <v>131</v>
      </c>
      <c r="AU241" s="221" t="s">
        <v>81</v>
      </c>
      <c r="AY241" s="17" t="s">
        <v>129</v>
      </c>
      <c r="BE241" s="222">
        <f>IF(N241="základní",J241,0)</f>
        <v>2500</v>
      </c>
      <c r="BF241" s="222">
        <f>IF(N241="snížená",J241,0)</f>
        <v>0</v>
      </c>
      <c r="BG241" s="222">
        <f>IF(N241="zákl. přenesená",J241,0)</f>
        <v>0</v>
      </c>
      <c r="BH241" s="222">
        <f>IF(N241="sníž. přenesená",J241,0)</f>
        <v>0</v>
      </c>
      <c r="BI241" s="222">
        <f>IF(N241="nulová",J241,0)</f>
        <v>0</v>
      </c>
      <c r="BJ241" s="17" t="s">
        <v>79</v>
      </c>
      <c r="BK241" s="222">
        <f>ROUND(I241*H241,2)</f>
        <v>2500</v>
      </c>
      <c r="BL241" s="17" t="s">
        <v>136</v>
      </c>
      <c r="BM241" s="221" t="s">
        <v>679</v>
      </c>
    </row>
    <row r="242" s="2" customFormat="1" ht="16.5" customHeight="1">
      <c r="A242" s="32"/>
      <c r="B242" s="33"/>
      <c r="C242" s="211" t="s">
        <v>450</v>
      </c>
      <c r="D242" s="211" t="s">
        <v>131</v>
      </c>
      <c r="E242" s="212" t="s">
        <v>680</v>
      </c>
      <c r="F242" s="213" t="s">
        <v>681</v>
      </c>
      <c r="G242" s="214" t="s">
        <v>678</v>
      </c>
      <c r="H242" s="215">
        <v>1</v>
      </c>
      <c r="I242" s="216">
        <v>5000</v>
      </c>
      <c r="J242" s="216">
        <f>ROUND(I242*H242,2)</f>
        <v>5000</v>
      </c>
      <c r="K242" s="213" t="s">
        <v>1</v>
      </c>
      <c r="L242" s="38"/>
      <c r="M242" s="217" t="s">
        <v>1</v>
      </c>
      <c r="N242" s="218" t="s">
        <v>36</v>
      </c>
      <c r="O242" s="219">
        <v>0.079000000000000001</v>
      </c>
      <c r="P242" s="219">
        <f>O242*H242</f>
        <v>0.079000000000000001</v>
      </c>
      <c r="Q242" s="219">
        <v>0</v>
      </c>
      <c r="R242" s="219">
        <f>Q242*H242</f>
        <v>0</v>
      </c>
      <c r="S242" s="219">
        <v>0</v>
      </c>
      <c r="T242" s="220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221" t="s">
        <v>136</v>
      </c>
      <c r="AT242" s="221" t="s">
        <v>131</v>
      </c>
      <c r="AU242" s="221" t="s">
        <v>81</v>
      </c>
      <c r="AY242" s="17" t="s">
        <v>129</v>
      </c>
      <c r="BE242" s="222">
        <f>IF(N242="základní",J242,0)</f>
        <v>5000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7" t="s">
        <v>79</v>
      </c>
      <c r="BK242" s="222">
        <f>ROUND(I242*H242,2)</f>
        <v>5000</v>
      </c>
      <c r="BL242" s="17" t="s">
        <v>136</v>
      </c>
      <c r="BM242" s="221" t="s">
        <v>682</v>
      </c>
    </row>
    <row r="243" s="2" customFormat="1" ht="24.15" customHeight="1">
      <c r="A243" s="32"/>
      <c r="B243" s="33"/>
      <c r="C243" s="211" t="s">
        <v>454</v>
      </c>
      <c r="D243" s="211" t="s">
        <v>131</v>
      </c>
      <c r="E243" s="212" t="s">
        <v>683</v>
      </c>
      <c r="F243" s="213" t="s">
        <v>684</v>
      </c>
      <c r="G243" s="214" t="s">
        <v>343</v>
      </c>
      <c r="H243" s="215">
        <v>6</v>
      </c>
      <c r="I243" s="216">
        <v>18.100000000000001</v>
      </c>
      <c r="J243" s="216">
        <f>ROUND(I243*H243,2)</f>
        <v>108.59999999999999</v>
      </c>
      <c r="K243" s="213" t="s">
        <v>135</v>
      </c>
      <c r="L243" s="38"/>
      <c r="M243" s="217" t="s">
        <v>1</v>
      </c>
      <c r="N243" s="218" t="s">
        <v>36</v>
      </c>
      <c r="O243" s="219">
        <v>0.025000000000000001</v>
      </c>
      <c r="P243" s="219">
        <f>O243*H243</f>
        <v>0.15000000000000002</v>
      </c>
      <c r="Q243" s="219">
        <v>9.0000000000000006E-05</v>
      </c>
      <c r="R243" s="219">
        <f>Q243*H243</f>
        <v>0.00054000000000000001</v>
      </c>
      <c r="S243" s="219">
        <v>0</v>
      </c>
      <c r="T243" s="220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221" t="s">
        <v>136</v>
      </c>
      <c r="AT243" s="221" t="s">
        <v>131</v>
      </c>
      <c r="AU243" s="221" t="s">
        <v>81</v>
      </c>
      <c r="AY243" s="17" t="s">
        <v>129</v>
      </c>
      <c r="BE243" s="222">
        <f>IF(N243="základní",J243,0)</f>
        <v>108.59999999999999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7" t="s">
        <v>79</v>
      </c>
      <c r="BK243" s="222">
        <f>ROUND(I243*H243,2)</f>
        <v>108.59999999999999</v>
      </c>
      <c r="BL243" s="17" t="s">
        <v>136</v>
      </c>
      <c r="BM243" s="221" t="s">
        <v>685</v>
      </c>
    </row>
    <row r="244" s="2" customFormat="1" ht="24.15" customHeight="1">
      <c r="A244" s="32"/>
      <c r="B244" s="33"/>
      <c r="C244" s="253" t="s">
        <v>458</v>
      </c>
      <c r="D244" s="253" t="s">
        <v>255</v>
      </c>
      <c r="E244" s="254" t="s">
        <v>686</v>
      </c>
      <c r="F244" s="255" t="s">
        <v>687</v>
      </c>
      <c r="G244" s="256" t="s">
        <v>343</v>
      </c>
      <c r="H244" s="257">
        <v>10</v>
      </c>
      <c r="I244" s="258">
        <v>20.199999999999999</v>
      </c>
      <c r="J244" s="258">
        <f>ROUND(I244*H244,2)</f>
        <v>202</v>
      </c>
      <c r="K244" s="255" t="s">
        <v>135</v>
      </c>
      <c r="L244" s="259"/>
      <c r="M244" s="260" t="s">
        <v>1</v>
      </c>
      <c r="N244" s="261" t="s">
        <v>36</v>
      </c>
      <c r="O244" s="219">
        <v>0</v>
      </c>
      <c r="P244" s="219">
        <f>O244*H244</f>
        <v>0</v>
      </c>
      <c r="Q244" s="219">
        <v>8.0000000000000007E-05</v>
      </c>
      <c r="R244" s="219">
        <f>Q244*H244</f>
        <v>0.00080000000000000004</v>
      </c>
      <c r="S244" s="219">
        <v>0</v>
      </c>
      <c r="T244" s="220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221" t="s">
        <v>196</v>
      </c>
      <c r="AT244" s="221" t="s">
        <v>255</v>
      </c>
      <c r="AU244" s="221" t="s">
        <v>81</v>
      </c>
      <c r="AY244" s="17" t="s">
        <v>129</v>
      </c>
      <c r="BE244" s="222">
        <f>IF(N244="základní",J244,0)</f>
        <v>202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7" t="s">
        <v>79</v>
      </c>
      <c r="BK244" s="222">
        <f>ROUND(I244*H244,2)</f>
        <v>202</v>
      </c>
      <c r="BL244" s="17" t="s">
        <v>136</v>
      </c>
      <c r="BM244" s="221" t="s">
        <v>688</v>
      </c>
    </row>
    <row r="245" s="2" customFormat="1">
      <c r="A245" s="32"/>
      <c r="B245" s="33"/>
      <c r="C245" s="34"/>
      <c r="D245" s="225" t="s">
        <v>275</v>
      </c>
      <c r="E245" s="34"/>
      <c r="F245" s="262" t="s">
        <v>689</v>
      </c>
      <c r="G245" s="34"/>
      <c r="H245" s="34"/>
      <c r="I245" s="34"/>
      <c r="J245" s="34"/>
      <c r="K245" s="34"/>
      <c r="L245" s="38"/>
      <c r="M245" s="263"/>
      <c r="N245" s="264"/>
      <c r="O245" s="84"/>
      <c r="P245" s="84"/>
      <c r="Q245" s="84"/>
      <c r="R245" s="84"/>
      <c r="S245" s="84"/>
      <c r="T245" s="85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7" t="s">
        <v>275</v>
      </c>
      <c r="AU245" s="17" t="s">
        <v>81</v>
      </c>
    </row>
    <row r="246" s="2" customFormat="1" ht="16.5" customHeight="1">
      <c r="A246" s="32"/>
      <c r="B246" s="33"/>
      <c r="C246" s="211" t="s">
        <v>462</v>
      </c>
      <c r="D246" s="211" t="s">
        <v>131</v>
      </c>
      <c r="E246" s="212" t="s">
        <v>690</v>
      </c>
      <c r="F246" s="213" t="s">
        <v>691</v>
      </c>
      <c r="G246" s="214" t="s">
        <v>343</v>
      </c>
      <c r="H246" s="215">
        <v>10</v>
      </c>
      <c r="I246" s="216">
        <v>55.799999999999997</v>
      </c>
      <c r="J246" s="216">
        <f>ROUND(I246*H246,2)</f>
        <v>558</v>
      </c>
      <c r="K246" s="213" t="s">
        <v>135</v>
      </c>
      <c r="L246" s="38"/>
      <c r="M246" s="217" t="s">
        <v>1</v>
      </c>
      <c r="N246" s="218" t="s">
        <v>36</v>
      </c>
      <c r="O246" s="219">
        <v>0.053999999999999999</v>
      </c>
      <c r="P246" s="219">
        <f>O246*H246</f>
        <v>0.54000000000000004</v>
      </c>
      <c r="Q246" s="219">
        <v>0.00019000000000000001</v>
      </c>
      <c r="R246" s="219">
        <f>Q246*H246</f>
        <v>0.0019000000000000002</v>
      </c>
      <c r="S246" s="219">
        <v>0</v>
      </c>
      <c r="T246" s="220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221" t="s">
        <v>136</v>
      </c>
      <c r="AT246" s="221" t="s">
        <v>131</v>
      </c>
      <c r="AU246" s="221" t="s">
        <v>81</v>
      </c>
      <c r="AY246" s="17" t="s">
        <v>129</v>
      </c>
      <c r="BE246" s="222">
        <f>IF(N246="základní",J246,0)</f>
        <v>558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7" t="s">
        <v>79</v>
      </c>
      <c r="BK246" s="222">
        <f>ROUND(I246*H246,2)</f>
        <v>558</v>
      </c>
      <c r="BL246" s="17" t="s">
        <v>136</v>
      </c>
      <c r="BM246" s="221" t="s">
        <v>692</v>
      </c>
    </row>
    <row r="247" s="2" customFormat="1" ht="24.15" customHeight="1">
      <c r="A247" s="32"/>
      <c r="B247" s="33"/>
      <c r="C247" s="211" t="s">
        <v>468</v>
      </c>
      <c r="D247" s="211" t="s">
        <v>131</v>
      </c>
      <c r="E247" s="212" t="s">
        <v>693</v>
      </c>
      <c r="F247" s="213" t="s">
        <v>694</v>
      </c>
      <c r="G247" s="214" t="s">
        <v>343</v>
      </c>
      <c r="H247" s="215">
        <v>4</v>
      </c>
      <c r="I247" s="216">
        <v>73.900000000000006</v>
      </c>
      <c r="J247" s="216">
        <f>ROUND(I247*H247,2)</f>
        <v>295.60000000000002</v>
      </c>
      <c r="K247" s="213" t="s">
        <v>135</v>
      </c>
      <c r="L247" s="38"/>
      <c r="M247" s="217" t="s">
        <v>1</v>
      </c>
      <c r="N247" s="218" t="s">
        <v>36</v>
      </c>
      <c r="O247" s="219">
        <v>0.050000000000000003</v>
      </c>
      <c r="P247" s="219">
        <f>O247*H247</f>
        <v>0.20000000000000001</v>
      </c>
      <c r="Q247" s="219">
        <v>0</v>
      </c>
      <c r="R247" s="219">
        <f>Q247*H247</f>
        <v>0</v>
      </c>
      <c r="S247" s="219">
        <v>0.0054999999999999997</v>
      </c>
      <c r="T247" s="220">
        <f>S247*H247</f>
        <v>0.021999999999999999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221" t="s">
        <v>136</v>
      </c>
      <c r="AT247" s="221" t="s">
        <v>131</v>
      </c>
      <c r="AU247" s="221" t="s">
        <v>81</v>
      </c>
      <c r="AY247" s="17" t="s">
        <v>129</v>
      </c>
      <c r="BE247" s="222">
        <f>IF(N247="základní",J247,0)</f>
        <v>295.60000000000002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7" t="s">
        <v>79</v>
      </c>
      <c r="BK247" s="222">
        <f>ROUND(I247*H247,2)</f>
        <v>295.60000000000002</v>
      </c>
      <c r="BL247" s="17" t="s">
        <v>136</v>
      </c>
      <c r="BM247" s="221" t="s">
        <v>695</v>
      </c>
    </row>
    <row r="248" s="2" customFormat="1" ht="21.75" customHeight="1">
      <c r="A248" s="32"/>
      <c r="B248" s="33"/>
      <c r="C248" s="211" t="s">
        <v>473</v>
      </c>
      <c r="D248" s="211" t="s">
        <v>131</v>
      </c>
      <c r="E248" s="212" t="s">
        <v>696</v>
      </c>
      <c r="F248" s="213" t="s">
        <v>697</v>
      </c>
      <c r="G248" s="214" t="s">
        <v>315</v>
      </c>
      <c r="H248" s="215">
        <v>1</v>
      </c>
      <c r="I248" s="216">
        <v>730</v>
      </c>
      <c r="J248" s="216">
        <f>ROUND(I248*H248,2)</f>
        <v>730</v>
      </c>
      <c r="K248" s="213" t="s">
        <v>135</v>
      </c>
      <c r="L248" s="38"/>
      <c r="M248" s="217" t="s">
        <v>1</v>
      </c>
      <c r="N248" s="218" t="s">
        <v>36</v>
      </c>
      <c r="O248" s="219">
        <v>1.7869999999999999</v>
      </c>
      <c r="P248" s="219">
        <f>O248*H248</f>
        <v>1.7869999999999999</v>
      </c>
      <c r="Q248" s="219">
        <v>0</v>
      </c>
      <c r="R248" s="219">
        <f>Q248*H248</f>
        <v>0</v>
      </c>
      <c r="S248" s="219">
        <v>0.017299999999999999</v>
      </c>
      <c r="T248" s="220">
        <f>S248*H248</f>
        <v>0.017299999999999999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221" t="s">
        <v>136</v>
      </c>
      <c r="AT248" s="221" t="s">
        <v>131</v>
      </c>
      <c r="AU248" s="221" t="s">
        <v>81</v>
      </c>
      <c r="AY248" s="17" t="s">
        <v>129</v>
      </c>
      <c r="BE248" s="222">
        <f>IF(N248="základní",J248,0)</f>
        <v>730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7" t="s">
        <v>79</v>
      </c>
      <c r="BK248" s="222">
        <f>ROUND(I248*H248,2)</f>
        <v>730</v>
      </c>
      <c r="BL248" s="17" t="s">
        <v>136</v>
      </c>
      <c r="BM248" s="221" t="s">
        <v>698</v>
      </c>
    </row>
    <row r="249" s="2" customFormat="1" ht="21.75" customHeight="1">
      <c r="A249" s="32"/>
      <c r="B249" s="33"/>
      <c r="C249" s="211" t="s">
        <v>477</v>
      </c>
      <c r="D249" s="211" t="s">
        <v>131</v>
      </c>
      <c r="E249" s="212" t="s">
        <v>699</v>
      </c>
      <c r="F249" s="213" t="s">
        <v>700</v>
      </c>
      <c r="G249" s="214" t="s">
        <v>315</v>
      </c>
      <c r="H249" s="215">
        <v>1</v>
      </c>
      <c r="I249" s="216">
        <v>640</v>
      </c>
      <c r="J249" s="216">
        <f>ROUND(I249*H249,2)</f>
        <v>640</v>
      </c>
      <c r="K249" s="213" t="s">
        <v>135</v>
      </c>
      <c r="L249" s="38"/>
      <c r="M249" s="217" t="s">
        <v>1</v>
      </c>
      <c r="N249" s="218" t="s">
        <v>36</v>
      </c>
      <c r="O249" s="219">
        <v>1.5660000000000001</v>
      </c>
      <c r="P249" s="219">
        <f>O249*H249</f>
        <v>1.5660000000000001</v>
      </c>
      <c r="Q249" s="219">
        <v>0</v>
      </c>
      <c r="R249" s="219">
        <f>Q249*H249</f>
        <v>0</v>
      </c>
      <c r="S249" s="219">
        <v>0.033000000000000002</v>
      </c>
      <c r="T249" s="220">
        <f>S249*H249</f>
        <v>0.033000000000000002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221" t="s">
        <v>136</v>
      </c>
      <c r="AT249" s="221" t="s">
        <v>131</v>
      </c>
      <c r="AU249" s="221" t="s">
        <v>81</v>
      </c>
      <c r="AY249" s="17" t="s">
        <v>129</v>
      </c>
      <c r="BE249" s="222">
        <f>IF(N249="základní",J249,0)</f>
        <v>640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7" t="s">
        <v>79</v>
      </c>
      <c r="BK249" s="222">
        <f>ROUND(I249*H249,2)</f>
        <v>640</v>
      </c>
      <c r="BL249" s="17" t="s">
        <v>136</v>
      </c>
      <c r="BM249" s="221" t="s">
        <v>701</v>
      </c>
    </row>
    <row r="250" s="2" customFormat="1" ht="24.15" customHeight="1">
      <c r="A250" s="32"/>
      <c r="B250" s="33"/>
      <c r="C250" s="211" t="s">
        <v>483</v>
      </c>
      <c r="D250" s="211" t="s">
        <v>131</v>
      </c>
      <c r="E250" s="212" t="s">
        <v>702</v>
      </c>
      <c r="F250" s="213" t="s">
        <v>703</v>
      </c>
      <c r="G250" s="214" t="s">
        <v>315</v>
      </c>
      <c r="H250" s="215">
        <v>1</v>
      </c>
      <c r="I250" s="216">
        <v>877</v>
      </c>
      <c r="J250" s="216">
        <f>ROUND(I250*H250,2)</f>
        <v>877</v>
      </c>
      <c r="K250" s="213" t="s">
        <v>135</v>
      </c>
      <c r="L250" s="38"/>
      <c r="M250" s="217" t="s">
        <v>1</v>
      </c>
      <c r="N250" s="218" t="s">
        <v>36</v>
      </c>
      <c r="O250" s="219">
        <v>2.1459999999999999</v>
      </c>
      <c r="P250" s="219">
        <f>O250*H250</f>
        <v>2.1459999999999999</v>
      </c>
      <c r="Q250" s="219">
        <v>0</v>
      </c>
      <c r="R250" s="219">
        <f>Q250*H250</f>
        <v>0</v>
      </c>
      <c r="S250" s="219">
        <v>0.022599999999999999</v>
      </c>
      <c r="T250" s="220">
        <f>S250*H250</f>
        <v>0.022599999999999999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221" t="s">
        <v>136</v>
      </c>
      <c r="AT250" s="221" t="s">
        <v>131</v>
      </c>
      <c r="AU250" s="221" t="s">
        <v>81</v>
      </c>
      <c r="AY250" s="17" t="s">
        <v>129</v>
      </c>
      <c r="BE250" s="222">
        <f>IF(N250="základní",J250,0)</f>
        <v>877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7" t="s">
        <v>79</v>
      </c>
      <c r="BK250" s="222">
        <f>ROUND(I250*H250,2)</f>
        <v>877</v>
      </c>
      <c r="BL250" s="17" t="s">
        <v>136</v>
      </c>
      <c r="BM250" s="221" t="s">
        <v>704</v>
      </c>
    </row>
    <row r="251" s="12" customFormat="1" ht="22.8" customHeight="1">
      <c r="A251" s="12"/>
      <c r="B251" s="196"/>
      <c r="C251" s="197"/>
      <c r="D251" s="198" t="s">
        <v>70</v>
      </c>
      <c r="E251" s="209" t="s">
        <v>466</v>
      </c>
      <c r="F251" s="209" t="s">
        <v>467</v>
      </c>
      <c r="G251" s="197"/>
      <c r="H251" s="197"/>
      <c r="I251" s="197"/>
      <c r="J251" s="210">
        <f>BK251</f>
        <v>5517.4899999999998</v>
      </c>
      <c r="K251" s="197"/>
      <c r="L251" s="201"/>
      <c r="M251" s="202"/>
      <c r="N251" s="203"/>
      <c r="O251" s="203"/>
      <c r="P251" s="204">
        <f>SUM(P252:P262)</f>
        <v>0.43213999999999997</v>
      </c>
      <c r="Q251" s="203"/>
      <c r="R251" s="204">
        <f>SUM(R252:R262)</f>
        <v>0</v>
      </c>
      <c r="S251" s="203"/>
      <c r="T251" s="205">
        <f>SUM(T252:T262)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6" t="s">
        <v>79</v>
      </c>
      <c r="AT251" s="207" t="s">
        <v>70</v>
      </c>
      <c r="AU251" s="207" t="s">
        <v>79</v>
      </c>
      <c r="AY251" s="206" t="s">
        <v>129</v>
      </c>
      <c r="BK251" s="208">
        <f>SUM(BK252:BK262)</f>
        <v>5517.4899999999998</v>
      </c>
    </row>
    <row r="252" s="2" customFormat="1" ht="24.15" customHeight="1">
      <c r="A252" s="32"/>
      <c r="B252" s="33"/>
      <c r="C252" s="211" t="s">
        <v>487</v>
      </c>
      <c r="D252" s="211" t="s">
        <v>131</v>
      </c>
      <c r="E252" s="212" t="s">
        <v>469</v>
      </c>
      <c r="F252" s="213" t="s">
        <v>470</v>
      </c>
      <c r="G252" s="214" t="s">
        <v>247</v>
      </c>
      <c r="H252" s="215">
        <v>0.34000000000000002</v>
      </c>
      <c r="I252" s="216">
        <v>556</v>
      </c>
      <c r="J252" s="216">
        <f>ROUND(I252*H252,2)</f>
        <v>189.03999999999999</v>
      </c>
      <c r="K252" s="213" t="s">
        <v>135</v>
      </c>
      <c r="L252" s="38"/>
      <c r="M252" s="217" t="s">
        <v>1</v>
      </c>
      <c r="N252" s="218" t="s">
        <v>36</v>
      </c>
      <c r="O252" s="219">
        <v>0.376</v>
      </c>
      <c r="P252" s="219">
        <f>O252*H252</f>
        <v>0.12784000000000001</v>
      </c>
      <c r="Q252" s="219">
        <v>0</v>
      </c>
      <c r="R252" s="219">
        <f>Q252*H252</f>
        <v>0</v>
      </c>
      <c r="S252" s="219">
        <v>0</v>
      </c>
      <c r="T252" s="220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221" t="s">
        <v>136</v>
      </c>
      <c r="AT252" s="221" t="s">
        <v>131</v>
      </c>
      <c r="AU252" s="221" t="s">
        <v>81</v>
      </c>
      <c r="AY252" s="17" t="s">
        <v>129</v>
      </c>
      <c r="BE252" s="222">
        <f>IF(N252="základní",J252,0)</f>
        <v>189.03999999999999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7" t="s">
        <v>79</v>
      </c>
      <c r="BK252" s="222">
        <f>ROUND(I252*H252,2)</f>
        <v>189.03999999999999</v>
      </c>
      <c r="BL252" s="17" t="s">
        <v>136</v>
      </c>
      <c r="BM252" s="221" t="s">
        <v>705</v>
      </c>
    </row>
    <row r="253" s="14" customFormat="1">
      <c r="A253" s="14"/>
      <c r="B253" s="233"/>
      <c r="C253" s="234"/>
      <c r="D253" s="225" t="s">
        <v>138</v>
      </c>
      <c r="E253" s="235" t="s">
        <v>1</v>
      </c>
      <c r="F253" s="236" t="s">
        <v>706</v>
      </c>
      <c r="G253" s="234"/>
      <c r="H253" s="237">
        <v>0.34000000000000002</v>
      </c>
      <c r="I253" s="234"/>
      <c r="J253" s="234"/>
      <c r="K253" s="234"/>
      <c r="L253" s="238"/>
      <c r="M253" s="239"/>
      <c r="N253" s="240"/>
      <c r="O253" s="240"/>
      <c r="P253" s="240"/>
      <c r="Q253" s="240"/>
      <c r="R253" s="240"/>
      <c r="S253" s="240"/>
      <c r="T253" s="24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2" t="s">
        <v>138</v>
      </c>
      <c r="AU253" s="242" t="s">
        <v>81</v>
      </c>
      <c r="AV253" s="14" t="s">
        <v>81</v>
      </c>
      <c r="AW253" s="14" t="s">
        <v>28</v>
      </c>
      <c r="AX253" s="14" t="s">
        <v>79</v>
      </c>
      <c r="AY253" s="242" t="s">
        <v>129</v>
      </c>
    </row>
    <row r="254" s="2" customFormat="1" ht="16.5" customHeight="1">
      <c r="A254" s="32"/>
      <c r="B254" s="33"/>
      <c r="C254" s="211" t="s">
        <v>493</v>
      </c>
      <c r="D254" s="211" t="s">
        <v>131</v>
      </c>
      <c r="E254" s="212" t="s">
        <v>474</v>
      </c>
      <c r="F254" s="213" t="s">
        <v>475</v>
      </c>
      <c r="G254" s="214" t="s">
        <v>247</v>
      </c>
      <c r="H254" s="215">
        <v>0.34000000000000002</v>
      </c>
      <c r="I254" s="216">
        <v>759</v>
      </c>
      <c r="J254" s="216">
        <f>ROUND(I254*H254,2)</f>
        <v>258.06</v>
      </c>
      <c r="K254" s="213" t="s">
        <v>135</v>
      </c>
      <c r="L254" s="38"/>
      <c r="M254" s="217" t="s">
        <v>1</v>
      </c>
      <c r="N254" s="218" t="s">
        <v>36</v>
      </c>
      <c r="O254" s="219">
        <v>0.83499999999999996</v>
      </c>
      <c r="P254" s="219">
        <f>O254*H254</f>
        <v>0.28389999999999999</v>
      </c>
      <c r="Q254" s="219">
        <v>0</v>
      </c>
      <c r="R254" s="219">
        <f>Q254*H254</f>
        <v>0</v>
      </c>
      <c r="S254" s="219">
        <v>0</v>
      </c>
      <c r="T254" s="220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221" t="s">
        <v>136</v>
      </c>
      <c r="AT254" s="221" t="s">
        <v>131</v>
      </c>
      <c r="AU254" s="221" t="s">
        <v>81</v>
      </c>
      <c r="AY254" s="17" t="s">
        <v>129</v>
      </c>
      <c r="BE254" s="222">
        <f>IF(N254="základní",J254,0)</f>
        <v>258.06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7" t="s">
        <v>79</v>
      </c>
      <c r="BK254" s="222">
        <f>ROUND(I254*H254,2)</f>
        <v>258.06</v>
      </c>
      <c r="BL254" s="17" t="s">
        <v>136</v>
      </c>
      <c r="BM254" s="221" t="s">
        <v>707</v>
      </c>
    </row>
    <row r="255" s="14" customFormat="1">
      <c r="A255" s="14"/>
      <c r="B255" s="233"/>
      <c r="C255" s="234"/>
      <c r="D255" s="225" t="s">
        <v>138</v>
      </c>
      <c r="E255" s="235" t="s">
        <v>1</v>
      </c>
      <c r="F255" s="236" t="s">
        <v>706</v>
      </c>
      <c r="G255" s="234"/>
      <c r="H255" s="237">
        <v>0.34000000000000002</v>
      </c>
      <c r="I255" s="234"/>
      <c r="J255" s="234"/>
      <c r="K255" s="234"/>
      <c r="L255" s="238"/>
      <c r="M255" s="239"/>
      <c r="N255" s="240"/>
      <c r="O255" s="240"/>
      <c r="P255" s="240"/>
      <c r="Q255" s="240"/>
      <c r="R255" s="240"/>
      <c r="S255" s="240"/>
      <c r="T255" s="24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2" t="s">
        <v>138</v>
      </c>
      <c r="AU255" s="242" t="s">
        <v>81</v>
      </c>
      <c r="AV255" s="14" t="s">
        <v>81</v>
      </c>
      <c r="AW255" s="14" t="s">
        <v>28</v>
      </c>
      <c r="AX255" s="14" t="s">
        <v>79</v>
      </c>
      <c r="AY255" s="242" t="s">
        <v>129</v>
      </c>
    </row>
    <row r="256" s="2" customFormat="1" ht="24.15" customHeight="1">
      <c r="A256" s="32"/>
      <c r="B256" s="33"/>
      <c r="C256" s="211" t="s">
        <v>708</v>
      </c>
      <c r="D256" s="211" t="s">
        <v>131</v>
      </c>
      <c r="E256" s="212" t="s">
        <v>478</v>
      </c>
      <c r="F256" s="213" t="s">
        <v>479</v>
      </c>
      <c r="G256" s="214" t="s">
        <v>247</v>
      </c>
      <c r="H256" s="215">
        <v>5.0999999999999996</v>
      </c>
      <c r="I256" s="216">
        <v>18.899999999999999</v>
      </c>
      <c r="J256" s="216">
        <f>ROUND(I256*H256,2)</f>
        <v>96.390000000000001</v>
      </c>
      <c r="K256" s="213" t="s">
        <v>135</v>
      </c>
      <c r="L256" s="38"/>
      <c r="M256" s="217" t="s">
        <v>1</v>
      </c>
      <c r="N256" s="218" t="s">
        <v>36</v>
      </c>
      <c r="O256" s="219">
        <v>0.0040000000000000001</v>
      </c>
      <c r="P256" s="219">
        <f>O256*H256</f>
        <v>0.020399999999999998</v>
      </c>
      <c r="Q256" s="219">
        <v>0</v>
      </c>
      <c r="R256" s="219">
        <f>Q256*H256</f>
        <v>0</v>
      </c>
      <c r="S256" s="219">
        <v>0</v>
      </c>
      <c r="T256" s="220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221" t="s">
        <v>136</v>
      </c>
      <c r="AT256" s="221" t="s">
        <v>131</v>
      </c>
      <c r="AU256" s="221" t="s">
        <v>81</v>
      </c>
      <c r="AY256" s="17" t="s">
        <v>129</v>
      </c>
      <c r="BE256" s="222">
        <f>IF(N256="základní",J256,0)</f>
        <v>96.390000000000001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17" t="s">
        <v>79</v>
      </c>
      <c r="BK256" s="222">
        <f>ROUND(I256*H256,2)</f>
        <v>96.390000000000001</v>
      </c>
      <c r="BL256" s="17" t="s">
        <v>136</v>
      </c>
      <c r="BM256" s="221" t="s">
        <v>709</v>
      </c>
    </row>
    <row r="257" s="2" customFormat="1">
      <c r="A257" s="32"/>
      <c r="B257" s="33"/>
      <c r="C257" s="34"/>
      <c r="D257" s="225" t="s">
        <v>275</v>
      </c>
      <c r="E257" s="34"/>
      <c r="F257" s="262" t="s">
        <v>481</v>
      </c>
      <c r="G257" s="34"/>
      <c r="H257" s="34"/>
      <c r="I257" s="34"/>
      <c r="J257" s="34"/>
      <c r="K257" s="34"/>
      <c r="L257" s="38"/>
      <c r="M257" s="263"/>
      <c r="N257" s="264"/>
      <c r="O257" s="84"/>
      <c r="P257" s="84"/>
      <c r="Q257" s="84"/>
      <c r="R257" s="84"/>
      <c r="S257" s="84"/>
      <c r="T257" s="85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7" t="s">
        <v>275</v>
      </c>
      <c r="AU257" s="17" t="s">
        <v>81</v>
      </c>
    </row>
    <row r="258" s="14" customFormat="1">
      <c r="A258" s="14"/>
      <c r="B258" s="233"/>
      <c r="C258" s="234"/>
      <c r="D258" s="225" t="s">
        <v>138</v>
      </c>
      <c r="E258" s="235" t="s">
        <v>1</v>
      </c>
      <c r="F258" s="236" t="s">
        <v>706</v>
      </c>
      <c r="G258" s="234"/>
      <c r="H258" s="237">
        <v>0.34000000000000002</v>
      </c>
      <c r="I258" s="234"/>
      <c r="J258" s="234"/>
      <c r="K258" s="234"/>
      <c r="L258" s="238"/>
      <c r="M258" s="239"/>
      <c r="N258" s="240"/>
      <c r="O258" s="240"/>
      <c r="P258" s="240"/>
      <c r="Q258" s="240"/>
      <c r="R258" s="240"/>
      <c r="S258" s="240"/>
      <c r="T258" s="24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2" t="s">
        <v>138</v>
      </c>
      <c r="AU258" s="242" t="s">
        <v>81</v>
      </c>
      <c r="AV258" s="14" t="s">
        <v>81</v>
      </c>
      <c r="AW258" s="14" t="s">
        <v>28</v>
      </c>
      <c r="AX258" s="14" t="s">
        <v>79</v>
      </c>
      <c r="AY258" s="242" t="s">
        <v>129</v>
      </c>
    </row>
    <row r="259" s="14" customFormat="1">
      <c r="A259" s="14"/>
      <c r="B259" s="233"/>
      <c r="C259" s="234"/>
      <c r="D259" s="225" t="s">
        <v>138</v>
      </c>
      <c r="E259" s="234"/>
      <c r="F259" s="236" t="s">
        <v>710</v>
      </c>
      <c r="G259" s="234"/>
      <c r="H259" s="237">
        <v>5.0999999999999996</v>
      </c>
      <c r="I259" s="234"/>
      <c r="J259" s="234"/>
      <c r="K259" s="234"/>
      <c r="L259" s="238"/>
      <c r="M259" s="239"/>
      <c r="N259" s="240"/>
      <c r="O259" s="240"/>
      <c r="P259" s="240"/>
      <c r="Q259" s="240"/>
      <c r="R259" s="240"/>
      <c r="S259" s="240"/>
      <c r="T259" s="24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2" t="s">
        <v>138</v>
      </c>
      <c r="AU259" s="242" t="s">
        <v>81</v>
      </c>
      <c r="AV259" s="14" t="s">
        <v>81</v>
      </c>
      <c r="AW259" s="14" t="s">
        <v>4</v>
      </c>
      <c r="AX259" s="14" t="s">
        <v>79</v>
      </c>
      <c r="AY259" s="242" t="s">
        <v>129</v>
      </c>
    </row>
    <row r="260" s="2" customFormat="1" ht="33" customHeight="1">
      <c r="A260" s="32"/>
      <c r="B260" s="33"/>
      <c r="C260" s="211" t="s">
        <v>711</v>
      </c>
      <c r="D260" s="211" t="s">
        <v>131</v>
      </c>
      <c r="E260" s="212" t="s">
        <v>484</v>
      </c>
      <c r="F260" s="213" t="s">
        <v>485</v>
      </c>
      <c r="G260" s="214" t="s">
        <v>247</v>
      </c>
      <c r="H260" s="215">
        <v>0.34000000000000002</v>
      </c>
      <c r="I260" s="216">
        <v>13300</v>
      </c>
      <c r="J260" s="216">
        <f>ROUND(I260*H260,2)</f>
        <v>4522</v>
      </c>
      <c r="K260" s="213" t="s">
        <v>135</v>
      </c>
      <c r="L260" s="38"/>
      <c r="M260" s="217" t="s">
        <v>1</v>
      </c>
      <c r="N260" s="218" t="s">
        <v>36</v>
      </c>
      <c r="O260" s="219">
        <v>0</v>
      </c>
      <c r="P260" s="219">
        <f>O260*H260</f>
        <v>0</v>
      </c>
      <c r="Q260" s="219">
        <v>0</v>
      </c>
      <c r="R260" s="219">
        <f>Q260*H260</f>
        <v>0</v>
      </c>
      <c r="S260" s="219">
        <v>0</v>
      </c>
      <c r="T260" s="220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221" t="s">
        <v>136</v>
      </c>
      <c r="AT260" s="221" t="s">
        <v>131</v>
      </c>
      <c r="AU260" s="221" t="s">
        <v>81</v>
      </c>
      <c r="AY260" s="17" t="s">
        <v>129</v>
      </c>
      <c r="BE260" s="222">
        <f>IF(N260="základní",J260,0)</f>
        <v>4522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7" t="s">
        <v>79</v>
      </c>
      <c r="BK260" s="222">
        <f>ROUND(I260*H260,2)</f>
        <v>4522</v>
      </c>
      <c r="BL260" s="17" t="s">
        <v>136</v>
      </c>
      <c r="BM260" s="221" t="s">
        <v>712</v>
      </c>
    </row>
    <row r="261" s="14" customFormat="1">
      <c r="A261" s="14"/>
      <c r="B261" s="233"/>
      <c r="C261" s="234"/>
      <c r="D261" s="225" t="s">
        <v>138</v>
      </c>
      <c r="E261" s="235" t="s">
        <v>1</v>
      </c>
      <c r="F261" s="236" t="s">
        <v>706</v>
      </c>
      <c r="G261" s="234"/>
      <c r="H261" s="237">
        <v>0.34000000000000002</v>
      </c>
      <c r="I261" s="234"/>
      <c r="J261" s="234"/>
      <c r="K261" s="234"/>
      <c r="L261" s="238"/>
      <c r="M261" s="239"/>
      <c r="N261" s="240"/>
      <c r="O261" s="240"/>
      <c r="P261" s="240"/>
      <c r="Q261" s="240"/>
      <c r="R261" s="240"/>
      <c r="S261" s="240"/>
      <c r="T261" s="24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2" t="s">
        <v>138</v>
      </c>
      <c r="AU261" s="242" t="s">
        <v>81</v>
      </c>
      <c r="AV261" s="14" t="s">
        <v>81</v>
      </c>
      <c r="AW261" s="14" t="s">
        <v>28</v>
      </c>
      <c r="AX261" s="14" t="s">
        <v>79</v>
      </c>
      <c r="AY261" s="242" t="s">
        <v>129</v>
      </c>
    </row>
    <row r="262" s="2" customFormat="1" ht="37.8" customHeight="1">
      <c r="A262" s="32"/>
      <c r="B262" s="33"/>
      <c r="C262" s="211" t="s">
        <v>713</v>
      </c>
      <c r="D262" s="211" t="s">
        <v>131</v>
      </c>
      <c r="E262" s="212" t="s">
        <v>714</v>
      </c>
      <c r="F262" s="213" t="s">
        <v>715</v>
      </c>
      <c r="G262" s="214" t="s">
        <v>247</v>
      </c>
      <c r="H262" s="215">
        <v>0.10000000000000001</v>
      </c>
      <c r="I262" s="216">
        <v>4520</v>
      </c>
      <c r="J262" s="216">
        <f>ROUND(I262*H262,2)</f>
        <v>452</v>
      </c>
      <c r="K262" s="213" t="s">
        <v>135</v>
      </c>
      <c r="L262" s="38"/>
      <c r="M262" s="217" t="s">
        <v>1</v>
      </c>
      <c r="N262" s="218" t="s">
        <v>36</v>
      </c>
      <c r="O262" s="219">
        <v>0</v>
      </c>
      <c r="P262" s="219">
        <f>O262*H262</f>
        <v>0</v>
      </c>
      <c r="Q262" s="219">
        <v>0</v>
      </c>
      <c r="R262" s="219">
        <f>Q262*H262</f>
        <v>0</v>
      </c>
      <c r="S262" s="219">
        <v>0</v>
      </c>
      <c r="T262" s="220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221" t="s">
        <v>136</v>
      </c>
      <c r="AT262" s="221" t="s">
        <v>131</v>
      </c>
      <c r="AU262" s="221" t="s">
        <v>81</v>
      </c>
      <c r="AY262" s="17" t="s">
        <v>129</v>
      </c>
      <c r="BE262" s="222">
        <f>IF(N262="základní",J262,0)</f>
        <v>452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7" t="s">
        <v>79</v>
      </c>
      <c r="BK262" s="222">
        <f>ROUND(I262*H262,2)</f>
        <v>452</v>
      </c>
      <c r="BL262" s="17" t="s">
        <v>136</v>
      </c>
      <c r="BM262" s="221" t="s">
        <v>716</v>
      </c>
    </row>
    <row r="263" s="12" customFormat="1" ht="22.8" customHeight="1">
      <c r="A263" s="12"/>
      <c r="B263" s="196"/>
      <c r="C263" s="197"/>
      <c r="D263" s="198" t="s">
        <v>70</v>
      </c>
      <c r="E263" s="209" t="s">
        <v>491</v>
      </c>
      <c r="F263" s="209" t="s">
        <v>492</v>
      </c>
      <c r="G263" s="197"/>
      <c r="H263" s="197"/>
      <c r="I263" s="197"/>
      <c r="J263" s="210">
        <f>BK263</f>
        <v>15780.119999999999</v>
      </c>
      <c r="K263" s="197"/>
      <c r="L263" s="201"/>
      <c r="M263" s="202"/>
      <c r="N263" s="203"/>
      <c r="O263" s="203"/>
      <c r="P263" s="204">
        <f>SUM(P264:P267)</f>
        <v>19.633835999999999</v>
      </c>
      <c r="Q263" s="203"/>
      <c r="R263" s="204">
        <f>SUM(R264:R267)</f>
        <v>0</v>
      </c>
      <c r="S263" s="203"/>
      <c r="T263" s="205">
        <f>SUM(T264:T267)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6" t="s">
        <v>79</v>
      </c>
      <c r="AT263" s="207" t="s">
        <v>70</v>
      </c>
      <c r="AU263" s="207" t="s">
        <v>79</v>
      </c>
      <c r="AY263" s="206" t="s">
        <v>129</v>
      </c>
      <c r="BK263" s="208">
        <f>SUM(BK264:BK267)</f>
        <v>15780.119999999999</v>
      </c>
    </row>
    <row r="264" s="2" customFormat="1" ht="24.15" customHeight="1">
      <c r="A264" s="32"/>
      <c r="B264" s="33"/>
      <c r="C264" s="211" t="s">
        <v>717</v>
      </c>
      <c r="D264" s="211" t="s">
        <v>131</v>
      </c>
      <c r="E264" s="212" t="s">
        <v>718</v>
      </c>
      <c r="F264" s="213" t="s">
        <v>719</v>
      </c>
      <c r="G264" s="214" t="s">
        <v>247</v>
      </c>
      <c r="H264" s="215">
        <v>3.7269999999999999</v>
      </c>
      <c r="I264" s="216">
        <v>664</v>
      </c>
      <c r="J264" s="216">
        <f>ROUND(I264*H264,2)</f>
        <v>2474.73</v>
      </c>
      <c r="K264" s="213" t="s">
        <v>135</v>
      </c>
      <c r="L264" s="38"/>
      <c r="M264" s="217" t="s">
        <v>1</v>
      </c>
      <c r="N264" s="218" t="s">
        <v>36</v>
      </c>
      <c r="O264" s="219">
        <v>0.82799999999999996</v>
      </c>
      <c r="P264" s="219">
        <f>O264*H264</f>
        <v>3.0859559999999999</v>
      </c>
      <c r="Q264" s="219">
        <v>0</v>
      </c>
      <c r="R264" s="219">
        <f>Q264*H264</f>
        <v>0</v>
      </c>
      <c r="S264" s="219">
        <v>0</v>
      </c>
      <c r="T264" s="220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221" t="s">
        <v>136</v>
      </c>
      <c r="AT264" s="221" t="s">
        <v>131</v>
      </c>
      <c r="AU264" s="221" t="s">
        <v>81</v>
      </c>
      <c r="AY264" s="17" t="s">
        <v>129</v>
      </c>
      <c r="BE264" s="222">
        <f>IF(N264="základní",J264,0)</f>
        <v>2474.73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17" t="s">
        <v>79</v>
      </c>
      <c r="BK264" s="222">
        <f>ROUND(I264*H264,2)</f>
        <v>2474.73</v>
      </c>
      <c r="BL264" s="17" t="s">
        <v>136</v>
      </c>
      <c r="BM264" s="221" t="s">
        <v>720</v>
      </c>
    </row>
    <row r="265" s="14" customFormat="1">
      <c r="A265" s="14"/>
      <c r="B265" s="233"/>
      <c r="C265" s="234"/>
      <c r="D265" s="225" t="s">
        <v>138</v>
      </c>
      <c r="E265" s="234"/>
      <c r="F265" s="236" t="s">
        <v>721</v>
      </c>
      <c r="G265" s="234"/>
      <c r="H265" s="237">
        <v>3.7269999999999999</v>
      </c>
      <c r="I265" s="234"/>
      <c r="J265" s="234"/>
      <c r="K265" s="234"/>
      <c r="L265" s="238"/>
      <c r="M265" s="239"/>
      <c r="N265" s="240"/>
      <c r="O265" s="240"/>
      <c r="P265" s="240"/>
      <c r="Q265" s="240"/>
      <c r="R265" s="240"/>
      <c r="S265" s="240"/>
      <c r="T265" s="24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2" t="s">
        <v>138</v>
      </c>
      <c r="AU265" s="242" t="s">
        <v>81</v>
      </c>
      <c r="AV265" s="14" t="s">
        <v>81</v>
      </c>
      <c r="AW265" s="14" t="s">
        <v>4</v>
      </c>
      <c r="AX265" s="14" t="s">
        <v>79</v>
      </c>
      <c r="AY265" s="242" t="s">
        <v>129</v>
      </c>
    </row>
    <row r="266" s="2" customFormat="1" ht="24.15" customHeight="1">
      <c r="A266" s="32"/>
      <c r="B266" s="33"/>
      <c r="C266" s="211" t="s">
        <v>722</v>
      </c>
      <c r="D266" s="211" t="s">
        <v>131</v>
      </c>
      <c r="E266" s="212" t="s">
        <v>494</v>
      </c>
      <c r="F266" s="213" t="s">
        <v>495</v>
      </c>
      <c r="G266" s="214" t="s">
        <v>247</v>
      </c>
      <c r="H266" s="215">
        <v>11.180999999999999</v>
      </c>
      <c r="I266" s="216">
        <v>1190</v>
      </c>
      <c r="J266" s="216">
        <f>ROUND(I266*H266,2)</f>
        <v>13305.389999999999</v>
      </c>
      <c r="K266" s="213" t="s">
        <v>135</v>
      </c>
      <c r="L266" s="38"/>
      <c r="M266" s="217" t="s">
        <v>1</v>
      </c>
      <c r="N266" s="218" t="s">
        <v>36</v>
      </c>
      <c r="O266" s="219">
        <v>1.48</v>
      </c>
      <c r="P266" s="219">
        <f>O266*H266</f>
        <v>16.547879999999999</v>
      </c>
      <c r="Q266" s="219">
        <v>0</v>
      </c>
      <c r="R266" s="219">
        <f>Q266*H266</f>
        <v>0</v>
      </c>
      <c r="S266" s="219">
        <v>0</v>
      </c>
      <c r="T266" s="220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221" t="s">
        <v>136</v>
      </c>
      <c r="AT266" s="221" t="s">
        <v>131</v>
      </c>
      <c r="AU266" s="221" t="s">
        <v>81</v>
      </c>
      <c r="AY266" s="17" t="s">
        <v>129</v>
      </c>
      <c r="BE266" s="222">
        <f>IF(N266="základní",J266,0)</f>
        <v>13305.389999999999</v>
      </c>
      <c r="BF266" s="222">
        <f>IF(N266="snížená",J266,0)</f>
        <v>0</v>
      </c>
      <c r="BG266" s="222">
        <f>IF(N266="zákl. přenesená",J266,0)</f>
        <v>0</v>
      </c>
      <c r="BH266" s="222">
        <f>IF(N266="sníž. přenesená",J266,0)</f>
        <v>0</v>
      </c>
      <c r="BI266" s="222">
        <f>IF(N266="nulová",J266,0)</f>
        <v>0</v>
      </c>
      <c r="BJ266" s="17" t="s">
        <v>79</v>
      </c>
      <c r="BK266" s="222">
        <f>ROUND(I266*H266,2)</f>
        <v>13305.389999999999</v>
      </c>
      <c r="BL266" s="17" t="s">
        <v>136</v>
      </c>
      <c r="BM266" s="221" t="s">
        <v>723</v>
      </c>
    </row>
    <row r="267" s="14" customFormat="1">
      <c r="A267" s="14"/>
      <c r="B267" s="233"/>
      <c r="C267" s="234"/>
      <c r="D267" s="225" t="s">
        <v>138</v>
      </c>
      <c r="E267" s="234"/>
      <c r="F267" s="236" t="s">
        <v>724</v>
      </c>
      <c r="G267" s="234"/>
      <c r="H267" s="237">
        <v>11.180999999999999</v>
      </c>
      <c r="I267" s="234"/>
      <c r="J267" s="234"/>
      <c r="K267" s="234"/>
      <c r="L267" s="238"/>
      <c r="M267" s="269"/>
      <c r="N267" s="270"/>
      <c r="O267" s="270"/>
      <c r="P267" s="270"/>
      <c r="Q267" s="270"/>
      <c r="R267" s="270"/>
      <c r="S267" s="270"/>
      <c r="T267" s="27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2" t="s">
        <v>138</v>
      </c>
      <c r="AU267" s="242" t="s">
        <v>81</v>
      </c>
      <c r="AV267" s="14" t="s">
        <v>81</v>
      </c>
      <c r="AW267" s="14" t="s">
        <v>4</v>
      </c>
      <c r="AX267" s="14" t="s">
        <v>79</v>
      </c>
      <c r="AY267" s="242" t="s">
        <v>129</v>
      </c>
    </row>
    <row r="268" s="2" customFormat="1" ht="6.96" customHeight="1">
      <c r="A268" s="32"/>
      <c r="B268" s="59"/>
      <c r="C268" s="60"/>
      <c r="D268" s="60"/>
      <c r="E268" s="60"/>
      <c r="F268" s="60"/>
      <c r="G268" s="60"/>
      <c r="H268" s="60"/>
      <c r="I268" s="60"/>
      <c r="J268" s="60"/>
      <c r="K268" s="60"/>
      <c r="L268" s="38"/>
      <c r="M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</row>
  </sheetData>
  <sheetProtection sheet="1" autoFilter="0" formatColumns="0" formatRows="0" objects="1" scenarios="1" spinCount="100000" saltValue="Z0GLz40/tV8CGVjq2Yrd4zTC2iTP9SKkgXt4wEXb11uaGFfXnYzTpupHxQiVXju4Jq766M52RuNHBLYBVt1U0g==" hashValue="EhT99q+KRzFdPpYxH6T28M9oW+8syC4SeCUKLAIhbINKA3IYkscFesjWCe5OaYG9cn959fs4Le5FSU34zmB0wg==" algorithmName="SHA-512" password="CC35"/>
  <autoFilter ref="C123:K26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0"/>
      <c r="AT3" s="17" t="s">
        <v>81</v>
      </c>
    </row>
    <row r="4" s="1" customFormat="1" ht="24.96" customHeight="1">
      <c r="B4" s="20"/>
      <c r="D4" s="132" t="s">
        <v>96</v>
      </c>
      <c r="L4" s="20"/>
      <c r="M4" s="133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4" t="s">
        <v>14</v>
      </c>
      <c r="L6" s="20"/>
    </row>
    <row r="7" s="1" customFormat="1" ht="16.5" customHeight="1">
      <c r="B7" s="20"/>
      <c r="E7" s="135" t="str">
        <f>'Rekapitulace stavby'!K6</f>
        <v>Přeložka dešťové kanalizace Maršovice</v>
      </c>
      <c r="F7" s="134"/>
      <c r="G7" s="134"/>
      <c r="H7" s="134"/>
      <c r="L7" s="20"/>
    </row>
    <row r="8" s="2" customFormat="1" ht="12" customHeight="1">
      <c r="A8" s="32"/>
      <c r="B8" s="38"/>
      <c r="C8" s="32"/>
      <c r="D8" s="134" t="s">
        <v>100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725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16</v>
      </c>
      <c r="E11" s="32"/>
      <c r="F11" s="137" t="s">
        <v>1</v>
      </c>
      <c r="G11" s="32"/>
      <c r="H11" s="32"/>
      <c r="I11" s="134" t="s">
        <v>17</v>
      </c>
      <c r="J11" s="137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18</v>
      </c>
      <c r="E12" s="32"/>
      <c r="F12" s="137" t="s">
        <v>19</v>
      </c>
      <c r="G12" s="32"/>
      <c r="H12" s="32"/>
      <c r="I12" s="134" t="s">
        <v>20</v>
      </c>
      <c r="J12" s="138" t="str">
        <f>'Rekapitulace stavby'!AN8</f>
        <v>21. 11. 2025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22</v>
      </c>
      <c r="E14" s="32"/>
      <c r="F14" s="32"/>
      <c r="G14" s="32"/>
      <c r="H14" s="32"/>
      <c r="I14" s="134" t="s">
        <v>23</v>
      </c>
      <c r="J14" s="137" t="str">
        <f>IF('Rekapitulace stavby'!AN10="","",'Rekapitulace stavby'!AN10)</f>
        <v/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 xml:space="preserve"> </v>
      </c>
      <c r="F15" s="32"/>
      <c r="G15" s="32"/>
      <c r="H15" s="32"/>
      <c r="I15" s="134" t="s">
        <v>25</v>
      </c>
      <c r="J15" s="137" t="str">
        <f>IF('Rekapitulace stavby'!AN11="","",'Rekapitulace stavby'!AN11)</f>
        <v/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26</v>
      </c>
      <c r="E17" s="32"/>
      <c r="F17" s="32"/>
      <c r="G17" s="32"/>
      <c r="H17" s="32"/>
      <c r="I17" s="134" t="s">
        <v>23</v>
      </c>
      <c r="J17" s="137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7" t="str">
        <f>'Rekapitulace stavby'!E14</f>
        <v xml:space="preserve"> </v>
      </c>
      <c r="F18" s="137"/>
      <c r="G18" s="137"/>
      <c r="H18" s="137"/>
      <c r="I18" s="134" t="s">
        <v>25</v>
      </c>
      <c r="J18" s="137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27</v>
      </c>
      <c r="E20" s="32"/>
      <c r="F20" s="32"/>
      <c r="G20" s="32"/>
      <c r="H20" s="32"/>
      <c r="I20" s="134" t="s">
        <v>23</v>
      </c>
      <c r="J20" s="137" t="str">
        <f>IF('Rekapitulace stavby'!AN16="","",'Rekapitulace stavby'!AN16)</f>
        <v/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25</v>
      </c>
      <c r="J21" s="137" t="str">
        <f>IF('Rekapitulace stavby'!AN17="","",'Rekapitulace stavby'!AN17)</f>
        <v/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29</v>
      </c>
      <c r="E23" s="32"/>
      <c r="F23" s="32"/>
      <c r="G23" s="32"/>
      <c r="H23" s="32"/>
      <c r="I23" s="134" t="s">
        <v>23</v>
      </c>
      <c r="J23" s="137" t="str">
        <f>IF('Rekapitulace stavby'!AN19="","",'Rekapitulace stavby'!AN19)</f>
        <v/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stavby'!E20="","",'Rekapitulace stavby'!E20)</f>
        <v xml:space="preserve"> </v>
      </c>
      <c r="F24" s="32"/>
      <c r="G24" s="32"/>
      <c r="H24" s="32"/>
      <c r="I24" s="134" t="s">
        <v>25</v>
      </c>
      <c r="J24" s="137" t="str">
        <f>IF('Rekapitulace stavby'!AN20="","",'Rekapitulace stavby'!AN20)</f>
        <v/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30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31</v>
      </c>
      <c r="E30" s="32"/>
      <c r="F30" s="32"/>
      <c r="G30" s="32"/>
      <c r="H30" s="32"/>
      <c r="I30" s="32"/>
      <c r="J30" s="145">
        <f>ROUND(J121, 2)</f>
        <v>104000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33</v>
      </c>
      <c r="G32" s="32"/>
      <c r="H32" s="32"/>
      <c r="I32" s="146" t="s">
        <v>32</v>
      </c>
      <c r="J32" s="146" t="s">
        <v>34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35</v>
      </c>
      <c r="E33" s="134" t="s">
        <v>36</v>
      </c>
      <c r="F33" s="148">
        <f>ROUND((SUM(BE121:BE133)),  2)</f>
        <v>104000</v>
      </c>
      <c r="G33" s="32"/>
      <c r="H33" s="32"/>
      <c r="I33" s="149">
        <v>0.20999999999999999</v>
      </c>
      <c r="J33" s="148">
        <f>ROUND(((SUM(BE121:BE133))*I33),  2)</f>
        <v>21840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37</v>
      </c>
      <c r="F34" s="148">
        <f>ROUND((SUM(BF121:BF133)),  2)</f>
        <v>0</v>
      </c>
      <c r="G34" s="32"/>
      <c r="H34" s="32"/>
      <c r="I34" s="149">
        <v>0.12</v>
      </c>
      <c r="J34" s="148">
        <f>ROUND(((SUM(BF121:BF133))*I34),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38</v>
      </c>
      <c r="F35" s="148">
        <f>ROUND((SUM(BG121:BG133)),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39</v>
      </c>
      <c r="F36" s="148">
        <f>ROUND((SUM(BH121:BH133)),  2)</f>
        <v>0</v>
      </c>
      <c r="G36" s="32"/>
      <c r="H36" s="32"/>
      <c r="I36" s="149">
        <v>0.12</v>
      </c>
      <c r="J36" s="148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40</v>
      </c>
      <c r="F37" s="148">
        <f>ROUND((SUM(BI121:BI133)),  2)</f>
        <v>0</v>
      </c>
      <c r="G37" s="32"/>
      <c r="H37" s="32"/>
      <c r="I37" s="149">
        <v>0</v>
      </c>
      <c r="J37" s="148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41</v>
      </c>
      <c r="E39" s="152"/>
      <c r="F39" s="152"/>
      <c r="G39" s="153" t="s">
        <v>42</v>
      </c>
      <c r="H39" s="154" t="s">
        <v>43</v>
      </c>
      <c r="I39" s="152"/>
      <c r="J39" s="155">
        <f>SUM(J30:J37)</f>
        <v>125840</v>
      </c>
      <c r="K39" s="156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57" t="s">
        <v>44</v>
      </c>
      <c r="E50" s="158"/>
      <c r="F50" s="158"/>
      <c r="G50" s="157" t="s">
        <v>45</v>
      </c>
      <c r="H50" s="158"/>
      <c r="I50" s="158"/>
      <c r="J50" s="158"/>
      <c r="K50" s="158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59" t="s">
        <v>46</v>
      </c>
      <c r="E61" s="160"/>
      <c r="F61" s="161" t="s">
        <v>47</v>
      </c>
      <c r="G61" s="159" t="s">
        <v>46</v>
      </c>
      <c r="H61" s="160"/>
      <c r="I61" s="160"/>
      <c r="J61" s="162" t="s">
        <v>47</v>
      </c>
      <c r="K61" s="160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57" t="s">
        <v>48</v>
      </c>
      <c r="E65" s="163"/>
      <c r="F65" s="163"/>
      <c r="G65" s="157" t="s">
        <v>49</v>
      </c>
      <c r="H65" s="163"/>
      <c r="I65" s="163"/>
      <c r="J65" s="163"/>
      <c r="K65" s="163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59" t="s">
        <v>46</v>
      </c>
      <c r="E76" s="160"/>
      <c r="F76" s="161" t="s">
        <v>47</v>
      </c>
      <c r="G76" s="159" t="s">
        <v>46</v>
      </c>
      <c r="H76" s="160"/>
      <c r="I76" s="160"/>
      <c r="J76" s="162" t="s">
        <v>47</v>
      </c>
      <c r="K76" s="160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102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Přeložka dešťové kanalizace Maršovice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100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ON - Ostatní náklady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>Maršovice</v>
      </c>
      <c r="G89" s="34"/>
      <c r="H89" s="34"/>
      <c r="I89" s="29" t="s">
        <v>20</v>
      </c>
      <c r="J89" s="72" t="str">
        <f>IF(J12="","",J12)</f>
        <v>21. 11. 2025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 xml:space="preserve"> </v>
      </c>
      <c r="G91" s="34"/>
      <c r="H91" s="34"/>
      <c r="I91" s="29" t="s">
        <v>27</v>
      </c>
      <c r="J91" s="30" t="str">
        <f>E21</f>
        <v xml:space="preserve"> 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26</v>
      </c>
      <c r="D92" s="34"/>
      <c r="E92" s="34"/>
      <c r="F92" s="26" t="str">
        <f>IF(E18="","",E18)</f>
        <v xml:space="preserve"> </v>
      </c>
      <c r="G92" s="34"/>
      <c r="H92" s="34"/>
      <c r="I92" s="29" t="s">
        <v>29</v>
      </c>
      <c r="J92" s="30" t="str">
        <f>E24</f>
        <v xml:space="preserve"> 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103</v>
      </c>
      <c r="D94" s="170"/>
      <c r="E94" s="170"/>
      <c r="F94" s="170"/>
      <c r="G94" s="170"/>
      <c r="H94" s="170"/>
      <c r="I94" s="170"/>
      <c r="J94" s="171" t="s">
        <v>104</v>
      </c>
      <c r="K94" s="170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105</v>
      </c>
      <c r="D96" s="34"/>
      <c r="E96" s="34"/>
      <c r="F96" s="34"/>
      <c r="G96" s="34"/>
      <c r="H96" s="34"/>
      <c r="I96" s="34"/>
      <c r="J96" s="103">
        <f>J121</f>
        <v>104000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106</v>
      </c>
    </row>
    <row r="97" s="9" customFormat="1" ht="24.96" customHeight="1">
      <c r="A97" s="9"/>
      <c r="B97" s="173"/>
      <c r="C97" s="174"/>
      <c r="D97" s="175" t="s">
        <v>726</v>
      </c>
      <c r="E97" s="176"/>
      <c r="F97" s="176"/>
      <c r="G97" s="176"/>
      <c r="H97" s="176"/>
      <c r="I97" s="176"/>
      <c r="J97" s="177">
        <f>J122</f>
        <v>104000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9"/>
      <c r="C98" s="180"/>
      <c r="D98" s="181" t="s">
        <v>727</v>
      </c>
      <c r="E98" s="182"/>
      <c r="F98" s="182"/>
      <c r="G98" s="182"/>
      <c r="H98" s="182"/>
      <c r="I98" s="182"/>
      <c r="J98" s="183">
        <f>J123</f>
        <v>52000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728</v>
      </c>
      <c r="E99" s="182"/>
      <c r="F99" s="182"/>
      <c r="G99" s="182"/>
      <c r="H99" s="182"/>
      <c r="I99" s="182"/>
      <c r="J99" s="183">
        <f>J127</f>
        <v>15000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729</v>
      </c>
      <c r="E100" s="182"/>
      <c r="F100" s="182"/>
      <c r="G100" s="182"/>
      <c r="H100" s="182"/>
      <c r="I100" s="182"/>
      <c r="J100" s="183">
        <f>J129</f>
        <v>25000</v>
      </c>
      <c r="K100" s="180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9"/>
      <c r="C101" s="180"/>
      <c r="D101" s="181" t="s">
        <v>730</v>
      </c>
      <c r="E101" s="182"/>
      <c r="F101" s="182"/>
      <c r="G101" s="182"/>
      <c r="H101" s="182"/>
      <c r="I101" s="182"/>
      <c r="J101" s="183">
        <f>J131</f>
        <v>12000</v>
      </c>
      <c r="K101" s="180"/>
      <c r="L101" s="18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56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6.96" customHeight="1">
      <c r="A103" s="32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6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="2" customFormat="1" ht="6.96" customHeight="1">
      <c r="A107" s="32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6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24.96" customHeight="1">
      <c r="A108" s="32"/>
      <c r="B108" s="33"/>
      <c r="C108" s="23" t="s">
        <v>114</v>
      </c>
      <c r="D108" s="34"/>
      <c r="E108" s="34"/>
      <c r="F108" s="34"/>
      <c r="G108" s="34"/>
      <c r="H108" s="34"/>
      <c r="I108" s="34"/>
      <c r="J108" s="34"/>
      <c r="K108" s="34"/>
      <c r="L108" s="56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9" t="s">
        <v>14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6.5" customHeight="1">
      <c r="A111" s="32"/>
      <c r="B111" s="33"/>
      <c r="C111" s="34"/>
      <c r="D111" s="34"/>
      <c r="E111" s="168" t="str">
        <f>E7</f>
        <v>Přeložka dešťové kanalizace Maršovice</v>
      </c>
      <c r="F111" s="29"/>
      <c r="G111" s="29"/>
      <c r="H111" s="29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9" t="s">
        <v>100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6.5" customHeight="1">
      <c r="A113" s="32"/>
      <c r="B113" s="33"/>
      <c r="C113" s="34"/>
      <c r="D113" s="34"/>
      <c r="E113" s="69" t="str">
        <f>E9</f>
        <v>ON - Ostatní náklady</v>
      </c>
      <c r="F113" s="34"/>
      <c r="G113" s="34"/>
      <c r="H113" s="34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6.96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2" customHeight="1">
      <c r="A115" s="32"/>
      <c r="B115" s="33"/>
      <c r="C115" s="29" t="s">
        <v>18</v>
      </c>
      <c r="D115" s="34"/>
      <c r="E115" s="34"/>
      <c r="F115" s="26" t="str">
        <f>F12</f>
        <v>Maršovice</v>
      </c>
      <c r="G115" s="34"/>
      <c r="H115" s="34"/>
      <c r="I115" s="29" t="s">
        <v>20</v>
      </c>
      <c r="J115" s="72" t="str">
        <f>IF(J12="","",J12)</f>
        <v>21. 11. 2025</v>
      </c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6.96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5.15" customHeight="1">
      <c r="A117" s="32"/>
      <c r="B117" s="33"/>
      <c r="C117" s="29" t="s">
        <v>22</v>
      </c>
      <c r="D117" s="34"/>
      <c r="E117" s="34"/>
      <c r="F117" s="26" t="str">
        <f>E15</f>
        <v xml:space="preserve"> </v>
      </c>
      <c r="G117" s="34"/>
      <c r="H117" s="34"/>
      <c r="I117" s="29" t="s">
        <v>27</v>
      </c>
      <c r="J117" s="30" t="str">
        <f>E21</f>
        <v xml:space="preserve"> </v>
      </c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5.15" customHeight="1">
      <c r="A118" s="32"/>
      <c r="B118" s="33"/>
      <c r="C118" s="29" t="s">
        <v>26</v>
      </c>
      <c r="D118" s="34"/>
      <c r="E118" s="34"/>
      <c r="F118" s="26" t="str">
        <f>IF(E18="","",E18)</f>
        <v xml:space="preserve"> </v>
      </c>
      <c r="G118" s="34"/>
      <c r="H118" s="34"/>
      <c r="I118" s="29" t="s">
        <v>29</v>
      </c>
      <c r="J118" s="30" t="str">
        <f>E24</f>
        <v xml:space="preserve"> </v>
      </c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0.32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11" customFormat="1" ht="29.28" customHeight="1">
      <c r="A120" s="185"/>
      <c r="B120" s="186"/>
      <c r="C120" s="187" t="s">
        <v>115</v>
      </c>
      <c r="D120" s="188" t="s">
        <v>56</v>
      </c>
      <c r="E120" s="188" t="s">
        <v>52</v>
      </c>
      <c r="F120" s="188" t="s">
        <v>53</v>
      </c>
      <c r="G120" s="188" t="s">
        <v>116</v>
      </c>
      <c r="H120" s="188" t="s">
        <v>117</v>
      </c>
      <c r="I120" s="188" t="s">
        <v>118</v>
      </c>
      <c r="J120" s="188" t="s">
        <v>104</v>
      </c>
      <c r="K120" s="189" t="s">
        <v>119</v>
      </c>
      <c r="L120" s="190"/>
      <c r="M120" s="93" t="s">
        <v>1</v>
      </c>
      <c r="N120" s="94" t="s">
        <v>35</v>
      </c>
      <c r="O120" s="94" t="s">
        <v>120</v>
      </c>
      <c r="P120" s="94" t="s">
        <v>121</v>
      </c>
      <c r="Q120" s="94" t="s">
        <v>122</v>
      </c>
      <c r="R120" s="94" t="s">
        <v>123</v>
      </c>
      <c r="S120" s="94" t="s">
        <v>124</v>
      </c>
      <c r="T120" s="95" t="s">
        <v>125</v>
      </c>
      <c r="U120" s="185"/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</row>
    <row r="121" s="2" customFormat="1" ht="22.8" customHeight="1">
      <c r="A121" s="32"/>
      <c r="B121" s="33"/>
      <c r="C121" s="100" t="s">
        <v>126</v>
      </c>
      <c r="D121" s="34"/>
      <c r="E121" s="34"/>
      <c r="F121" s="34"/>
      <c r="G121" s="34"/>
      <c r="H121" s="34"/>
      <c r="I121" s="34"/>
      <c r="J121" s="191">
        <f>BK121</f>
        <v>104000</v>
      </c>
      <c r="K121" s="34"/>
      <c r="L121" s="38"/>
      <c r="M121" s="96"/>
      <c r="N121" s="192"/>
      <c r="O121" s="97"/>
      <c r="P121" s="193">
        <f>P122</f>
        <v>0</v>
      </c>
      <c r="Q121" s="97"/>
      <c r="R121" s="193">
        <f>R122</f>
        <v>0</v>
      </c>
      <c r="S121" s="97"/>
      <c r="T121" s="194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70</v>
      </c>
      <c r="AU121" s="17" t="s">
        <v>106</v>
      </c>
      <c r="BK121" s="195">
        <f>BK122</f>
        <v>104000</v>
      </c>
    </row>
    <row r="122" s="12" customFormat="1" ht="25.92" customHeight="1">
      <c r="A122" s="12"/>
      <c r="B122" s="196"/>
      <c r="C122" s="197"/>
      <c r="D122" s="198" t="s">
        <v>70</v>
      </c>
      <c r="E122" s="199" t="s">
        <v>731</v>
      </c>
      <c r="F122" s="199" t="s">
        <v>732</v>
      </c>
      <c r="G122" s="197"/>
      <c r="H122" s="197"/>
      <c r="I122" s="197"/>
      <c r="J122" s="200">
        <f>BK122</f>
        <v>104000</v>
      </c>
      <c r="K122" s="197"/>
      <c r="L122" s="201"/>
      <c r="M122" s="202"/>
      <c r="N122" s="203"/>
      <c r="O122" s="203"/>
      <c r="P122" s="204">
        <f>P123+P127+P129+P131</f>
        <v>0</v>
      </c>
      <c r="Q122" s="203"/>
      <c r="R122" s="204">
        <f>R123+R127+R129+R131</f>
        <v>0</v>
      </c>
      <c r="S122" s="203"/>
      <c r="T122" s="205">
        <f>T123+T127+T129+T131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6" t="s">
        <v>175</v>
      </c>
      <c r="AT122" s="207" t="s">
        <v>70</v>
      </c>
      <c r="AU122" s="207" t="s">
        <v>71</v>
      </c>
      <c r="AY122" s="206" t="s">
        <v>129</v>
      </c>
      <c r="BK122" s="208">
        <f>BK123+BK127+BK129+BK131</f>
        <v>104000</v>
      </c>
    </row>
    <row r="123" s="12" customFormat="1" ht="22.8" customHeight="1">
      <c r="A123" s="12"/>
      <c r="B123" s="196"/>
      <c r="C123" s="197"/>
      <c r="D123" s="198" t="s">
        <v>70</v>
      </c>
      <c r="E123" s="209" t="s">
        <v>733</v>
      </c>
      <c r="F123" s="209" t="s">
        <v>734</v>
      </c>
      <c r="G123" s="197"/>
      <c r="H123" s="197"/>
      <c r="I123" s="197"/>
      <c r="J123" s="210">
        <f>BK123</f>
        <v>52000</v>
      </c>
      <c r="K123" s="197"/>
      <c r="L123" s="201"/>
      <c r="M123" s="202"/>
      <c r="N123" s="203"/>
      <c r="O123" s="203"/>
      <c r="P123" s="204">
        <f>SUM(P124:P126)</f>
        <v>0</v>
      </c>
      <c r="Q123" s="203"/>
      <c r="R123" s="204">
        <f>SUM(R124:R126)</f>
        <v>0</v>
      </c>
      <c r="S123" s="203"/>
      <c r="T123" s="205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6" t="s">
        <v>175</v>
      </c>
      <c r="AT123" s="207" t="s">
        <v>70</v>
      </c>
      <c r="AU123" s="207" t="s">
        <v>79</v>
      </c>
      <c r="AY123" s="206" t="s">
        <v>129</v>
      </c>
      <c r="BK123" s="208">
        <f>SUM(BK124:BK126)</f>
        <v>52000</v>
      </c>
    </row>
    <row r="124" s="2" customFormat="1" ht="16.5" customHeight="1">
      <c r="A124" s="32"/>
      <c r="B124" s="33"/>
      <c r="C124" s="211" t="s">
        <v>79</v>
      </c>
      <c r="D124" s="211" t="s">
        <v>131</v>
      </c>
      <c r="E124" s="212" t="s">
        <v>735</v>
      </c>
      <c r="F124" s="213" t="s">
        <v>736</v>
      </c>
      <c r="G124" s="214" t="s">
        <v>737</v>
      </c>
      <c r="H124" s="215">
        <v>1</v>
      </c>
      <c r="I124" s="216">
        <v>4000</v>
      </c>
      <c r="J124" s="216">
        <f>ROUND(I124*H124,2)</f>
        <v>4000</v>
      </c>
      <c r="K124" s="213" t="s">
        <v>135</v>
      </c>
      <c r="L124" s="38"/>
      <c r="M124" s="217" t="s">
        <v>1</v>
      </c>
      <c r="N124" s="218" t="s">
        <v>36</v>
      </c>
      <c r="O124" s="219">
        <v>0</v>
      </c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21" t="s">
        <v>738</v>
      </c>
      <c r="AT124" s="221" t="s">
        <v>131</v>
      </c>
      <c r="AU124" s="221" t="s">
        <v>81</v>
      </c>
      <c r="AY124" s="17" t="s">
        <v>129</v>
      </c>
      <c r="BE124" s="222">
        <f>IF(N124="základní",J124,0)</f>
        <v>4000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79</v>
      </c>
      <c r="BK124" s="222">
        <f>ROUND(I124*H124,2)</f>
        <v>4000</v>
      </c>
      <c r="BL124" s="17" t="s">
        <v>738</v>
      </c>
      <c r="BM124" s="221" t="s">
        <v>739</v>
      </c>
    </row>
    <row r="125" s="2" customFormat="1" ht="16.5" customHeight="1">
      <c r="A125" s="32"/>
      <c r="B125" s="33"/>
      <c r="C125" s="211" t="s">
        <v>81</v>
      </c>
      <c r="D125" s="211" t="s">
        <v>131</v>
      </c>
      <c r="E125" s="212" t="s">
        <v>740</v>
      </c>
      <c r="F125" s="213" t="s">
        <v>741</v>
      </c>
      <c r="G125" s="214" t="s">
        <v>737</v>
      </c>
      <c r="H125" s="215">
        <v>1</v>
      </c>
      <c r="I125" s="216">
        <v>8000</v>
      </c>
      <c r="J125" s="216">
        <f>ROUND(I125*H125,2)</f>
        <v>8000</v>
      </c>
      <c r="K125" s="213" t="s">
        <v>135</v>
      </c>
      <c r="L125" s="38"/>
      <c r="M125" s="217" t="s">
        <v>1</v>
      </c>
      <c r="N125" s="218" t="s">
        <v>36</v>
      </c>
      <c r="O125" s="219">
        <v>0</v>
      </c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21" t="s">
        <v>738</v>
      </c>
      <c r="AT125" s="221" t="s">
        <v>131</v>
      </c>
      <c r="AU125" s="221" t="s">
        <v>81</v>
      </c>
      <c r="AY125" s="17" t="s">
        <v>129</v>
      </c>
      <c r="BE125" s="222">
        <f>IF(N125="základní",J125,0)</f>
        <v>8000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79</v>
      </c>
      <c r="BK125" s="222">
        <f>ROUND(I125*H125,2)</f>
        <v>8000</v>
      </c>
      <c r="BL125" s="17" t="s">
        <v>738</v>
      </c>
      <c r="BM125" s="221" t="s">
        <v>742</v>
      </c>
    </row>
    <row r="126" s="2" customFormat="1" ht="16.5" customHeight="1">
      <c r="A126" s="32"/>
      <c r="B126" s="33"/>
      <c r="C126" s="211" t="s">
        <v>158</v>
      </c>
      <c r="D126" s="211" t="s">
        <v>131</v>
      </c>
      <c r="E126" s="212" t="s">
        <v>743</v>
      </c>
      <c r="F126" s="213" t="s">
        <v>744</v>
      </c>
      <c r="G126" s="214" t="s">
        <v>737</v>
      </c>
      <c r="H126" s="215">
        <v>1</v>
      </c>
      <c r="I126" s="216">
        <v>40000</v>
      </c>
      <c r="J126" s="216">
        <f>ROUND(I126*H126,2)</f>
        <v>40000</v>
      </c>
      <c r="K126" s="213" t="s">
        <v>135</v>
      </c>
      <c r="L126" s="38"/>
      <c r="M126" s="217" t="s">
        <v>1</v>
      </c>
      <c r="N126" s="218" t="s">
        <v>36</v>
      </c>
      <c r="O126" s="219">
        <v>0</v>
      </c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1" t="s">
        <v>738</v>
      </c>
      <c r="AT126" s="221" t="s">
        <v>131</v>
      </c>
      <c r="AU126" s="221" t="s">
        <v>81</v>
      </c>
      <c r="AY126" s="17" t="s">
        <v>129</v>
      </c>
      <c r="BE126" s="222">
        <f>IF(N126="základní",J126,0)</f>
        <v>40000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79</v>
      </c>
      <c r="BK126" s="222">
        <f>ROUND(I126*H126,2)</f>
        <v>40000</v>
      </c>
      <c r="BL126" s="17" t="s">
        <v>738</v>
      </c>
      <c r="BM126" s="221" t="s">
        <v>745</v>
      </c>
    </row>
    <row r="127" s="12" customFormat="1" ht="22.8" customHeight="1">
      <c r="A127" s="12"/>
      <c r="B127" s="196"/>
      <c r="C127" s="197"/>
      <c r="D127" s="198" t="s">
        <v>70</v>
      </c>
      <c r="E127" s="209" t="s">
        <v>746</v>
      </c>
      <c r="F127" s="209" t="s">
        <v>747</v>
      </c>
      <c r="G127" s="197"/>
      <c r="H127" s="197"/>
      <c r="I127" s="197"/>
      <c r="J127" s="210">
        <f>BK127</f>
        <v>15000</v>
      </c>
      <c r="K127" s="197"/>
      <c r="L127" s="201"/>
      <c r="M127" s="202"/>
      <c r="N127" s="203"/>
      <c r="O127" s="203"/>
      <c r="P127" s="204">
        <f>P128</f>
        <v>0</v>
      </c>
      <c r="Q127" s="203"/>
      <c r="R127" s="204">
        <f>R128</f>
        <v>0</v>
      </c>
      <c r="S127" s="203"/>
      <c r="T127" s="205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6" t="s">
        <v>175</v>
      </c>
      <c r="AT127" s="207" t="s">
        <v>70</v>
      </c>
      <c r="AU127" s="207" t="s">
        <v>79</v>
      </c>
      <c r="AY127" s="206" t="s">
        <v>129</v>
      </c>
      <c r="BK127" s="208">
        <f>BK128</f>
        <v>15000</v>
      </c>
    </row>
    <row r="128" s="2" customFormat="1" ht="16.5" customHeight="1">
      <c r="A128" s="32"/>
      <c r="B128" s="33"/>
      <c r="C128" s="211" t="s">
        <v>136</v>
      </c>
      <c r="D128" s="211" t="s">
        <v>131</v>
      </c>
      <c r="E128" s="212" t="s">
        <v>748</v>
      </c>
      <c r="F128" s="213" t="s">
        <v>747</v>
      </c>
      <c r="G128" s="214" t="s">
        <v>737</v>
      </c>
      <c r="H128" s="215">
        <v>1</v>
      </c>
      <c r="I128" s="216">
        <v>15000</v>
      </c>
      <c r="J128" s="216">
        <f>ROUND(I128*H128,2)</f>
        <v>15000</v>
      </c>
      <c r="K128" s="213" t="s">
        <v>135</v>
      </c>
      <c r="L128" s="38"/>
      <c r="M128" s="217" t="s">
        <v>1</v>
      </c>
      <c r="N128" s="218" t="s">
        <v>36</v>
      </c>
      <c r="O128" s="219">
        <v>0</v>
      </c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1" t="s">
        <v>738</v>
      </c>
      <c r="AT128" s="221" t="s">
        <v>131</v>
      </c>
      <c r="AU128" s="221" t="s">
        <v>81</v>
      </c>
      <c r="AY128" s="17" t="s">
        <v>129</v>
      </c>
      <c r="BE128" s="222">
        <f>IF(N128="základní",J128,0)</f>
        <v>15000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79</v>
      </c>
      <c r="BK128" s="222">
        <f>ROUND(I128*H128,2)</f>
        <v>15000</v>
      </c>
      <c r="BL128" s="17" t="s">
        <v>738</v>
      </c>
      <c r="BM128" s="221" t="s">
        <v>749</v>
      </c>
    </row>
    <row r="129" s="12" customFormat="1" ht="22.8" customHeight="1">
      <c r="A129" s="12"/>
      <c r="B129" s="196"/>
      <c r="C129" s="197"/>
      <c r="D129" s="198" t="s">
        <v>70</v>
      </c>
      <c r="E129" s="209" t="s">
        <v>750</v>
      </c>
      <c r="F129" s="209" t="s">
        <v>751</v>
      </c>
      <c r="G129" s="197"/>
      <c r="H129" s="197"/>
      <c r="I129" s="197"/>
      <c r="J129" s="210">
        <f>BK129</f>
        <v>25000</v>
      </c>
      <c r="K129" s="197"/>
      <c r="L129" s="201"/>
      <c r="M129" s="202"/>
      <c r="N129" s="203"/>
      <c r="O129" s="203"/>
      <c r="P129" s="204">
        <f>P130</f>
        <v>0</v>
      </c>
      <c r="Q129" s="203"/>
      <c r="R129" s="204">
        <f>R130</f>
        <v>0</v>
      </c>
      <c r="S129" s="203"/>
      <c r="T129" s="205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6" t="s">
        <v>175</v>
      </c>
      <c r="AT129" s="207" t="s">
        <v>70</v>
      </c>
      <c r="AU129" s="207" t="s">
        <v>79</v>
      </c>
      <c r="AY129" s="206" t="s">
        <v>129</v>
      </c>
      <c r="BK129" s="208">
        <f>BK130</f>
        <v>25000</v>
      </c>
    </row>
    <row r="130" s="2" customFormat="1" ht="16.5" customHeight="1">
      <c r="A130" s="32"/>
      <c r="B130" s="33"/>
      <c r="C130" s="211" t="s">
        <v>175</v>
      </c>
      <c r="D130" s="211" t="s">
        <v>131</v>
      </c>
      <c r="E130" s="212" t="s">
        <v>752</v>
      </c>
      <c r="F130" s="213" t="s">
        <v>751</v>
      </c>
      <c r="G130" s="214" t="s">
        <v>737</v>
      </c>
      <c r="H130" s="215">
        <v>1</v>
      </c>
      <c r="I130" s="216">
        <v>25000</v>
      </c>
      <c r="J130" s="216">
        <f>ROUND(I130*H130,2)</f>
        <v>25000</v>
      </c>
      <c r="K130" s="213" t="s">
        <v>135</v>
      </c>
      <c r="L130" s="38"/>
      <c r="M130" s="217" t="s">
        <v>1</v>
      </c>
      <c r="N130" s="218" t="s">
        <v>36</v>
      </c>
      <c r="O130" s="219">
        <v>0</v>
      </c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1" t="s">
        <v>738</v>
      </c>
      <c r="AT130" s="221" t="s">
        <v>131</v>
      </c>
      <c r="AU130" s="221" t="s">
        <v>81</v>
      </c>
      <c r="AY130" s="17" t="s">
        <v>129</v>
      </c>
      <c r="BE130" s="222">
        <f>IF(N130="základní",J130,0)</f>
        <v>25000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79</v>
      </c>
      <c r="BK130" s="222">
        <f>ROUND(I130*H130,2)</f>
        <v>25000</v>
      </c>
      <c r="BL130" s="17" t="s">
        <v>738</v>
      </c>
      <c r="BM130" s="221" t="s">
        <v>753</v>
      </c>
    </row>
    <row r="131" s="12" customFormat="1" ht="22.8" customHeight="1">
      <c r="A131" s="12"/>
      <c r="B131" s="196"/>
      <c r="C131" s="197"/>
      <c r="D131" s="198" t="s">
        <v>70</v>
      </c>
      <c r="E131" s="209" t="s">
        <v>754</v>
      </c>
      <c r="F131" s="209" t="s">
        <v>87</v>
      </c>
      <c r="G131" s="197"/>
      <c r="H131" s="197"/>
      <c r="I131" s="197"/>
      <c r="J131" s="210">
        <f>BK131</f>
        <v>12000</v>
      </c>
      <c r="K131" s="197"/>
      <c r="L131" s="201"/>
      <c r="M131" s="202"/>
      <c r="N131" s="203"/>
      <c r="O131" s="203"/>
      <c r="P131" s="204">
        <f>SUM(P132:P133)</f>
        <v>0</v>
      </c>
      <c r="Q131" s="203"/>
      <c r="R131" s="204">
        <f>SUM(R132:R133)</f>
        <v>0</v>
      </c>
      <c r="S131" s="203"/>
      <c r="T131" s="205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6" t="s">
        <v>175</v>
      </c>
      <c r="AT131" s="207" t="s">
        <v>70</v>
      </c>
      <c r="AU131" s="207" t="s">
        <v>79</v>
      </c>
      <c r="AY131" s="206" t="s">
        <v>129</v>
      </c>
      <c r="BK131" s="208">
        <f>SUM(BK132:BK133)</f>
        <v>12000</v>
      </c>
    </row>
    <row r="132" s="2" customFormat="1" ht="33" customHeight="1">
      <c r="A132" s="32"/>
      <c r="B132" s="33"/>
      <c r="C132" s="211" t="s">
        <v>180</v>
      </c>
      <c r="D132" s="211" t="s">
        <v>131</v>
      </c>
      <c r="E132" s="212" t="s">
        <v>755</v>
      </c>
      <c r="F132" s="213" t="s">
        <v>756</v>
      </c>
      <c r="G132" s="214" t="s">
        <v>737</v>
      </c>
      <c r="H132" s="215">
        <v>1</v>
      </c>
      <c r="I132" s="216">
        <v>8000</v>
      </c>
      <c r="J132" s="216">
        <f>ROUND(I132*H132,2)</f>
        <v>8000</v>
      </c>
      <c r="K132" s="213" t="s">
        <v>1</v>
      </c>
      <c r="L132" s="38"/>
      <c r="M132" s="217" t="s">
        <v>1</v>
      </c>
      <c r="N132" s="218" t="s">
        <v>36</v>
      </c>
      <c r="O132" s="219">
        <v>0</v>
      </c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1" t="s">
        <v>738</v>
      </c>
      <c r="AT132" s="221" t="s">
        <v>131</v>
      </c>
      <c r="AU132" s="221" t="s">
        <v>81</v>
      </c>
      <c r="AY132" s="17" t="s">
        <v>129</v>
      </c>
      <c r="BE132" s="222">
        <f>IF(N132="základní",J132,0)</f>
        <v>8000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79</v>
      </c>
      <c r="BK132" s="222">
        <f>ROUND(I132*H132,2)</f>
        <v>8000</v>
      </c>
      <c r="BL132" s="17" t="s">
        <v>738</v>
      </c>
      <c r="BM132" s="221" t="s">
        <v>757</v>
      </c>
    </row>
    <row r="133" s="2" customFormat="1" ht="16.5" customHeight="1">
      <c r="A133" s="32"/>
      <c r="B133" s="33"/>
      <c r="C133" s="211" t="s">
        <v>191</v>
      </c>
      <c r="D133" s="211" t="s">
        <v>131</v>
      </c>
      <c r="E133" s="212" t="s">
        <v>758</v>
      </c>
      <c r="F133" s="213" t="s">
        <v>759</v>
      </c>
      <c r="G133" s="214" t="s">
        <v>737</v>
      </c>
      <c r="H133" s="215">
        <v>1</v>
      </c>
      <c r="I133" s="216">
        <v>4000</v>
      </c>
      <c r="J133" s="216">
        <f>ROUND(I133*H133,2)</f>
        <v>4000</v>
      </c>
      <c r="K133" s="213" t="s">
        <v>1</v>
      </c>
      <c r="L133" s="38"/>
      <c r="M133" s="265" t="s">
        <v>1</v>
      </c>
      <c r="N133" s="266" t="s">
        <v>36</v>
      </c>
      <c r="O133" s="267">
        <v>0</v>
      </c>
      <c r="P133" s="267">
        <f>O133*H133</f>
        <v>0</v>
      </c>
      <c r="Q133" s="267">
        <v>0</v>
      </c>
      <c r="R133" s="267">
        <f>Q133*H133</f>
        <v>0</v>
      </c>
      <c r="S133" s="267">
        <v>0</v>
      </c>
      <c r="T133" s="268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21" t="s">
        <v>738</v>
      </c>
      <c r="AT133" s="221" t="s">
        <v>131</v>
      </c>
      <c r="AU133" s="221" t="s">
        <v>81</v>
      </c>
      <c r="AY133" s="17" t="s">
        <v>129</v>
      </c>
      <c r="BE133" s="222">
        <f>IF(N133="základní",J133,0)</f>
        <v>4000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79</v>
      </c>
      <c r="BK133" s="222">
        <f>ROUND(I133*H133,2)</f>
        <v>4000</v>
      </c>
      <c r="BL133" s="17" t="s">
        <v>738</v>
      </c>
      <c r="BM133" s="221" t="s">
        <v>760</v>
      </c>
    </row>
    <row r="134" s="2" customFormat="1" ht="6.96" customHeight="1">
      <c r="A134" s="32"/>
      <c r="B134" s="59"/>
      <c r="C134" s="60"/>
      <c r="D134" s="60"/>
      <c r="E134" s="60"/>
      <c r="F134" s="60"/>
      <c r="G134" s="60"/>
      <c r="H134" s="60"/>
      <c r="I134" s="60"/>
      <c r="J134" s="60"/>
      <c r="K134" s="60"/>
      <c r="L134" s="38"/>
      <c r="M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</sheetData>
  <sheetProtection sheet="1" autoFilter="0" formatColumns="0" formatRows="0" objects="1" scenarios="1" spinCount="100000" saltValue="MwuvJnqsndTWgT/wrnQEQ4r5PS/1Qx9XMHOA/FqP+doNqWMXjnwOJ5Otf7urw8J7qTkVBkEBmUCQpKDYRkCQIw==" hashValue="5Zv+pOaeRTADxWB6vNWTUBX3P4HuQSfmq9W+fLP4QeQWTKPY36zxmvWypEPQm7ju7/5TSAT0l7X/pdSzRuqRXg==" algorithmName="SHA-512" password="CC35"/>
  <autoFilter ref="C120:K13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0"/>
      <c r="C3" s="131"/>
      <c r="D3" s="131"/>
      <c r="E3" s="131"/>
      <c r="F3" s="131"/>
      <c r="G3" s="131"/>
      <c r="H3" s="20"/>
    </row>
    <row r="4" s="1" customFormat="1" ht="24.96" customHeight="1">
      <c r="B4" s="20"/>
      <c r="C4" s="132" t="s">
        <v>761</v>
      </c>
      <c r="H4" s="20"/>
    </row>
    <row r="5" s="1" customFormat="1" ht="12" customHeight="1">
      <c r="B5" s="20"/>
      <c r="C5" s="272" t="s">
        <v>12</v>
      </c>
      <c r="D5" s="141" t="s">
        <v>13</v>
      </c>
      <c r="E5" s="1"/>
      <c r="F5" s="1"/>
      <c r="H5" s="20"/>
    </row>
    <row r="6" s="1" customFormat="1" ht="36.96" customHeight="1">
      <c r="B6" s="20"/>
      <c r="C6" s="273" t="s">
        <v>14</v>
      </c>
      <c r="D6" s="274" t="s">
        <v>15</v>
      </c>
      <c r="E6" s="1"/>
      <c r="F6" s="1"/>
      <c r="H6" s="20"/>
    </row>
    <row r="7" s="1" customFormat="1" ht="16.5" customHeight="1">
      <c r="B7" s="20"/>
      <c r="C7" s="134" t="s">
        <v>20</v>
      </c>
      <c r="D7" s="138" t="str">
        <f>'Rekapitulace stavby'!AN8</f>
        <v>21. 11. 2025</v>
      </c>
      <c r="H7" s="20"/>
    </row>
    <row r="8" s="2" customFormat="1" ht="10.8" customHeight="1">
      <c r="A8" s="32"/>
      <c r="B8" s="38"/>
      <c r="C8" s="32"/>
      <c r="D8" s="32"/>
      <c r="E8" s="32"/>
      <c r="F8" s="32"/>
      <c r="G8" s="32"/>
      <c r="H8" s="38"/>
    </row>
    <row r="9" s="11" customFormat="1" ht="29.28" customHeight="1">
      <c r="A9" s="185"/>
      <c r="B9" s="275"/>
      <c r="C9" s="276" t="s">
        <v>52</v>
      </c>
      <c r="D9" s="277" t="s">
        <v>53</v>
      </c>
      <c r="E9" s="277" t="s">
        <v>116</v>
      </c>
      <c r="F9" s="278" t="s">
        <v>762</v>
      </c>
      <c r="G9" s="185"/>
      <c r="H9" s="275"/>
    </row>
    <row r="10" s="2" customFormat="1" ht="26.4" customHeight="1">
      <c r="A10" s="32"/>
      <c r="B10" s="38"/>
      <c r="C10" s="279" t="s">
        <v>76</v>
      </c>
      <c r="D10" s="279" t="s">
        <v>77</v>
      </c>
      <c r="E10" s="32"/>
      <c r="F10" s="32"/>
      <c r="G10" s="32"/>
      <c r="H10" s="38"/>
    </row>
    <row r="11" s="2" customFormat="1" ht="16.8" customHeight="1">
      <c r="A11" s="32"/>
      <c r="B11" s="38"/>
      <c r="C11" s="280" t="s">
        <v>89</v>
      </c>
      <c r="D11" s="281" t="s">
        <v>90</v>
      </c>
      <c r="E11" s="282" t="s">
        <v>91</v>
      </c>
      <c r="F11" s="283">
        <v>14.682</v>
      </c>
      <c r="G11" s="32"/>
      <c r="H11" s="38"/>
    </row>
    <row r="12" s="2" customFormat="1" ht="16.8" customHeight="1">
      <c r="A12" s="32"/>
      <c r="B12" s="38"/>
      <c r="C12" s="284" t="s">
        <v>1</v>
      </c>
      <c r="D12" s="284" t="s">
        <v>162</v>
      </c>
      <c r="E12" s="17" t="s">
        <v>1</v>
      </c>
      <c r="F12" s="285">
        <v>0</v>
      </c>
      <c r="G12" s="32"/>
      <c r="H12" s="38"/>
    </row>
    <row r="13" s="2" customFormat="1" ht="16.8" customHeight="1">
      <c r="A13" s="32"/>
      <c r="B13" s="38"/>
      <c r="C13" s="284" t="s">
        <v>1</v>
      </c>
      <c r="D13" s="284" t="s">
        <v>163</v>
      </c>
      <c r="E13" s="17" t="s">
        <v>1</v>
      </c>
      <c r="F13" s="285">
        <v>4.3090000000000002</v>
      </c>
      <c r="G13" s="32"/>
      <c r="H13" s="38"/>
    </row>
    <row r="14" s="2" customFormat="1" ht="16.8" customHeight="1">
      <c r="A14" s="32"/>
      <c r="B14" s="38"/>
      <c r="C14" s="284" t="s">
        <v>1</v>
      </c>
      <c r="D14" s="284" t="s">
        <v>164</v>
      </c>
      <c r="E14" s="17" t="s">
        <v>1</v>
      </c>
      <c r="F14" s="285">
        <v>0</v>
      </c>
      <c r="G14" s="32"/>
      <c r="H14" s="38"/>
    </row>
    <row r="15" s="2" customFormat="1" ht="16.8" customHeight="1">
      <c r="A15" s="32"/>
      <c r="B15" s="38"/>
      <c r="C15" s="284" t="s">
        <v>1</v>
      </c>
      <c r="D15" s="284" t="s">
        <v>163</v>
      </c>
      <c r="E15" s="17" t="s">
        <v>1</v>
      </c>
      <c r="F15" s="285">
        <v>4.3090000000000002</v>
      </c>
      <c r="G15" s="32"/>
      <c r="H15" s="38"/>
    </row>
    <row r="16" s="2" customFormat="1" ht="16.8" customHeight="1">
      <c r="A16" s="32"/>
      <c r="B16" s="38"/>
      <c r="C16" s="284" t="s">
        <v>1</v>
      </c>
      <c r="D16" s="284" t="s">
        <v>165</v>
      </c>
      <c r="E16" s="17" t="s">
        <v>1</v>
      </c>
      <c r="F16" s="285">
        <v>0</v>
      </c>
      <c r="G16" s="32"/>
      <c r="H16" s="38"/>
    </row>
    <row r="17" s="2" customFormat="1" ht="16.8" customHeight="1">
      <c r="A17" s="32"/>
      <c r="B17" s="38"/>
      <c r="C17" s="284" t="s">
        <v>1</v>
      </c>
      <c r="D17" s="284" t="s">
        <v>166</v>
      </c>
      <c r="E17" s="17" t="s">
        <v>1</v>
      </c>
      <c r="F17" s="285">
        <v>4.1360000000000001</v>
      </c>
      <c r="G17" s="32"/>
      <c r="H17" s="38"/>
    </row>
    <row r="18" s="2" customFormat="1" ht="16.8" customHeight="1">
      <c r="A18" s="32"/>
      <c r="B18" s="38"/>
      <c r="C18" s="284" t="s">
        <v>1</v>
      </c>
      <c r="D18" s="284" t="s">
        <v>167</v>
      </c>
      <c r="E18" s="17" t="s">
        <v>1</v>
      </c>
      <c r="F18" s="285">
        <v>0</v>
      </c>
      <c r="G18" s="32"/>
      <c r="H18" s="38"/>
    </row>
    <row r="19" s="2" customFormat="1" ht="16.8" customHeight="1">
      <c r="A19" s="32"/>
      <c r="B19" s="38"/>
      <c r="C19" s="284" t="s">
        <v>1</v>
      </c>
      <c r="D19" s="284" t="s">
        <v>168</v>
      </c>
      <c r="E19" s="17" t="s">
        <v>1</v>
      </c>
      <c r="F19" s="285">
        <v>1.9279999999999999</v>
      </c>
      <c r="G19" s="32"/>
      <c r="H19" s="38"/>
    </row>
    <row r="20" s="2" customFormat="1" ht="16.8" customHeight="1">
      <c r="A20" s="32"/>
      <c r="B20" s="38"/>
      <c r="C20" s="284" t="s">
        <v>89</v>
      </c>
      <c r="D20" s="284" t="s">
        <v>146</v>
      </c>
      <c r="E20" s="17" t="s">
        <v>1</v>
      </c>
      <c r="F20" s="285">
        <v>14.682</v>
      </c>
      <c r="G20" s="32"/>
      <c r="H20" s="38"/>
    </row>
    <row r="21" s="2" customFormat="1" ht="16.8" customHeight="1">
      <c r="A21" s="32"/>
      <c r="B21" s="38"/>
      <c r="C21" s="286" t="s">
        <v>763</v>
      </c>
      <c r="D21" s="32"/>
      <c r="E21" s="32"/>
      <c r="F21" s="32"/>
      <c r="G21" s="32"/>
      <c r="H21" s="38"/>
    </row>
    <row r="22" s="2" customFormat="1" ht="16.8" customHeight="1">
      <c r="A22" s="32"/>
      <c r="B22" s="38"/>
      <c r="C22" s="284" t="s">
        <v>159</v>
      </c>
      <c r="D22" s="284" t="s">
        <v>160</v>
      </c>
      <c r="E22" s="17" t="s">
        <v>91</v>
      </c>
      <c r="F22" s="285">
        <v>7.3410000000000002</v>
      </c>
      <c r="G22" s="32"/>
      <c r="H22" s="38"/>
    </row>
    <row r="23" s="2" customFormat="1" ht="16.8" customHeight="1">
      <c r="A23" s="32"/>
      <c r="B23" s="38"/>
      <c r="C23" s="284" t="s">
        <v>171</v>
      </c>
      <c r="D23" s="284" t="s">
        <v>172</v>
      </c>
      <c r="E23" s="17" t="s">
        <v>91</v>
      </c>
      <c r="F23" s="285">
        <v>6.6070000000000002</v>
      </c>
      <c r="G23" s="32"/>
      <c r="H23" s="38"/>
    </row>
    <row r="24" s="2" customFormat="1" ht="16.8" customHeight="1">
      <c r="A24" s="32"/>
      <c r="B24" s="38"/>
      <c r="C24" s="284" t="s">
        <v>176</v>
      </c>
      <c r="D24" s="284" t="s">
        <v>177</v>
      </c>
      <c r="E24" s="17" t="s">
        <v>91</v>
      </c>
      <c r="F24" s="285">
        <v>0.73399999999999999</v>
      </c>
      <c r="G24" s="32"/>
      <c r="H24" s="38"/>
    </row>
    <row r="25" s="2" customFormat="1">
      <c r="A25" s="32"/>
      <c r="B25" s="38"/>
      <c r="C25" s="284" t="s">
        <v>224</v>
      </c>
      <c r="D25" s="284" t="s">
        <v>225</v>
      </c>
      <c r="E25" s="17" t="s">
        <v>91</v>
      </c>
      <c r="F25" s="285">
        <v>39.356000000000002</v>
      </c>
      <c r="G25" s="32"/>
      <c r="H25" s="38"/>
    </row>
    <row r="26" s="2" customFormat="1">
      <c r="A26" s="32"/>
      <c r="B26" s="38"/>
      <c r="C26" s="284" t="s">
        <v>236</v>
      </c>
      <c r="D26" s="284" t="s">
        <v>237</v>
      </c>
      <c r="E26" s="17" t="s">
        <v>91</v>
      </c>
      <c r="F26" s="285">
        <v>29.823</v>
      </c>
      <c r="G26" s="32"/>
      <c r="H26" s="38"/>
    </row>
    <row r="27" s="2" customFormat="1">
      <c r="A27" s="32"/>
      <c r="B27" s="38"/>
      <c r="C27" s="284" t="s">
        <v>245</v>
      </c>
      <c r="D27" s="284" t="s">
        <v>246</v>
      </c>
      <c r="E27" s="17" t="s">
        <v>247</v>
      </c>
      <c r="F27" s="285">
        <v>84.200999999999993</v>
      </c>
      <c r="G27" s="32"/>
      <c r="H27" s="38"/>
    </row>
    <row r="28" s="2" customFormat="1" ht="16.8" customHeight="1">
      <c r="A28" s="32"/>
      <c r="B28" s="38"/>
      <c r="C28" s="284" t="s">
        <v>241</v>
      </c>
      <c r="D28" s="284" t="s">
        <v>242</v>
      </c>
      <c r="E28" s="17" t="s">
        <v>91</v>
      </c>
      <c r="F28" s="285">
        <v>40.609999999999999</v>
      </c>
      <c r="G28" s="32"/>
      <c r="H28" s="38"/>
    </row>
    <row r="29" s="2" customFormat="1" ht="16.8" customHeight="1">
      <c r="A29" s="32"/>
      <c r="B29" s="38"/>
      <c r="C29" s="284" t="s">
        <v>272</v>
      </c>
      <c r="D29" s="284" t="s">
        <v>273</v>
      </c>
      <c r="E29" s="17" t="s">
        <v>91</v>
      </c>
      <c r="F29" s="285">
        <v>31.725999999999999</v>
      </c>
      <c r="G29" s="32"/>
      <c r="H29" s="38"/>
    </row>
    <row r="30" s="2" customFormat="1" ht="16.8" customHeight="1">
      <c r="A30" s="32"/>
      <c r="B30" s="38"/>
      <c r="C30" s="280" t="s">
        <v>93</v>
      </c>
      <c r="D30" s="281" t="s">
        <v>94</v>
      </c>
      <c r="E30" s="282" t="s">
        <v>91</v>
      </c>
      <c r="F30" s="283">
        <v>44.963000000000001</v>
      </c>
      <c r="G30" s="32"/>
      <c r="H30" s="38"/>
    </row>
    <row r="31" s="2" customFormat="1" ht="16.8" customHeight="1">
      <c r="A31" s="32"/>
      <c r="B31" s="38"/>
      <c r="C31" s="284" t="s">
        <v>1</v>
      </c>
      <c r="D31" s="284" t="s">
        <v>184</v>
      </c>
      <c r="E31" s="17" t="s">
        <v>1</v>
      </c>
      <c r="F31" s="285">
        <v>0</v>
      </c>
      <c r="G31" s="32"/>
      <c r="H31" s="38"/>
    </row>
    <row r="32" s="2" customFormat="1" ht="16.8" customHeight="1">
      <c r="A32" s="32"/>
      <c r="B32" s="38"/>
      <c r="C32" s="284" t="s">
        <v>1</v>
      </c>
      <c r="D32" s="284" t="s">
        <v>185</v>
      </c>
      <c r="E32" s="17" t="s">
        <v>1</v>
      </c>
      <c r="F32" s="285">
        <v>7.0129999999999999</v>
      </c>
      <c r="G32" s="32"/>
      <c r="H32" s="38"/>
    </row>
    <row r="33" s="2" customFormat="1" ht="16.8" customHeight="1">
      <c r="A33" s="32"/>
      <c r="B33" s="38"/>
      <c r="C33" s="284" t="s">
        <v>1</v>
      </c>
      <c r="D33" s="284" t="s">
        <v>186</v>
      </c>
      <c r="E33" s="17" t="s">
        <v>1</v>
      </c>
      <c r="F33" s="285">
        <v>0</v>
      </c>
      <c r="G33" s="32"/>
      <c r="H33" s="38"/>
    </row>
    <row r="34" s="2" customFormat="1" ht="16.8" customHeight="1">
      <c r="A34" s="32"/>
      <c r="B34" s="38"/>
      <c r="C34" s="284" t="s">
        <v>1</v>
      </c>
      <c r="D34" s="284" t="s">
        <v>187</v>
      </c>
      <c r="E34" s="17" t="s">
        <v>1</v>
      </c>
      <c r="F34" s="285">
        <v>14.85</v>
      </c>
      <c r="G34" s="32"/>
      <c r="H34" s="38"/>
    </row>
    <row r="35" s="2" customFormat="1" ht="16.8" customHeight="1">
      <c r="A35" s="32"/>
      <c r="B35" s="38"/>
      <c r="C35" s="284" t="s">
        <v>1</v>
      </c>
      <c r="D35" s="284" t="s">
        <v>188</v>
      </c>
      <c r="E35" s="17" t="s">
        <v>1</v>
      </c>
      <c r="F35" s="285">
        <v>0</v>
      </c>
      <c r="G35" s="32"/>
      <c r="H35" s="38"/>
    </row>
    <row r="36" s="2" customFormat="1" ht="16.8" customHeight="1">
      <c r="A36" s="32"/>
      <c r="B36" s="38"/>
      <c r="C36" s="284" t="s">
        <v>1</v>
      </c>
      <c r="D36" s="284" t="s">
        <v>189</v>
      </c>
      <c r="E36" s="17" t="s">
        <v>1</v>
      </c>
      <c r="F36" s="285">
        <v>23.100000000000001</v>
      </c>
      <c r="G36" s="32"/>
      <c r="H36" s="38"/>
    </row>
    <row r="37" s="2" customFormat="1" ht="16.8" customHeight="1">
      <c r="A37" s="32"/>
      <c r="B37" s="38"/>
      <c r="C37" s="284" t="s">
        <v>93</v>
      </c>
      <c r="D37" s="284" t="s">
        <v>146</v>
      </c>
      <c r="E37" s="17" t="s">
        <v>1</v>
      </c>
      <c r="F37" s="285">
        <v>44.963000000000001</v>
      </c>
      <c r="G37" s="32"/>
      <c r="H37" s="38"/>
    </row>
    <row r="38" s="2" customFormat="1" ht="16.8" customHeight="1">
      <c r="A38" s="32"/>
      <c r="B38" s="38"/>
      <c r="C38" s="286" t="s">
        <v>763</v>
      </c>
      <c r="D38" s="32"/>
      <c r="E38" s="32"/>
      <c r="F38" s="32"/>
      <c r="G38" s="32"/>
      <c r="H38" s="38"/>
    </row>
    <row r="39" s="2" customFormat="1">
      <c r="A39" s="32"/>
      <c r="B39" s="38"/>
      <c r="C39" s="284" t="s">
        <v>181</v>
      </c>
      <c r="D39" s="284" t="s">
        <v>182</v>
      </c>
      <c r="E39" s="17" t="s">
        <v>91</v>
      </c>
      <c r="F39" s="285">
        <v>22.481999999999999</v>
      </c>
      <c r="G39" s="32"/>
      <c r="H39" s="38"/>
    </row>
    <row r="40" s="2" customFormat="1">
      <c r="A40" s="32"/>
      <c r="B40" s="38"/>
      <c r="C40" s="284" t="s">
        <v>192</v>
      </c>
      <c r="D40" s="284" t="s">
        <v>193</v>
      </c>
      <c r="E40" s="17" t="s">
        <v>91</v>
      </c>
      <c r="F40" s="285">
        <v>20.233000000000001</v>
      </c>
      <c r="G40" s="32"/>
      <c r="H40" s="38"/>
    </row>
    <row r="41" s="2" customFormat="1">
      <c r="A41" s="32"/>
      <c r="B41" s="38"/>
      <c r="C41" s="284" t="s">
        <v>197</v>
      </c>
      <c r="D41" s="284" t="s">
        <v>198</v>
      </c>
      <c r="E41" s="17" t="s">
        <v>91</v>
      </c>
      <c r="F41" s="285">
        <v>2.2480000000000002</v>
      </c>
      <c r="G41" s="32"/>
      <c r="H41" s="38"/>
    </row>
    <row r="42" s="2" customFormat="1">
      <c r="A42" s="32"/>
      <c r="B42" s="38"/>
      <c r="C42" s="284" t="s">
        <v>224</v>
      </c>
      <c r="D42" s="284" t="s">
        <v>225</v>
      </c>
      <c r="E42" s="17" t="s">
        <v>91</v>
      </c>
      <c r="F42" s="285">
        <v>39.356000000000002</v>
      </c>
      <c r="G42" s="32"/>
      <c r="H42" s="38"/>
    </row>
    <row r="43" s="2" customFormat="1">
      <c r="A43" s="32"/>
      <c r="B43" s="38"/>
      <c r="C43" s="284" t="s">
        <v>236</v>
      </c>
      <c r="D43" s="284" t="s">
        <v>237</v>
      </c>
      <c r="E43" s="17" t="s">
        <v>91</v>
      </c>
      <c r="F43" s="285">
        <v>29.823</v>
      </c>
      <c r="G43" s="32"/>
      <c r="H43" s="38"/>
    </row>
    <row r="44" s="2" customFormat="1">
      <c r="A44" s="32"/>
      <c r="B44" s="38"/>
      <c r="C44" s="284" t="s">
        <v>245</v>
      </c>
      <c r="D44" s="284" t="s">
        <v>246</v>
      </c>
      <c r="E44" s="17" t="s">
        <v>247</v>
      </c>
      <c r="F44" s="285">
        <v>84.200999999999993</v>
      </c>
      <c r="G44" s="32"/>
      <c r="H44" s="38"/>
    </row>
    <row r="45" s="2" customFormat="1" ht="16.8" customHeight="1">
      <c r="A45" s="32"/>
      <c r="B45" s="38"/>
      <c r="C45" s="284" t="s">
        <v>241</v>
      </c>
      <c r="D45" s="284" t="s">
        <v>242</v>
      </c>
      <c r="E45" s="17" t="s">
        <v>91</v>
      </c>
      <c r="F45" s="285">
        <v>40.609999999999999</v>
      </c>
      <c r="G45" s="32"/>
      <c r="H45" s="38"/>
    </row>
    <row r="46" s="2" customFormat="1" ht="16.8" customHeight="1">
      <c r="A46" s="32"/>
      <c r="B46" s="38"/>
      <c r="C46" s="284" t="s">
        <v>272</v>
      </c>
      <c r="D46" s="284" t="s">
        <v>273</v>
      </c>
      <c r="E46" s="17" t="s">
        <v>91</v>
      </c>
      <c r="F46" s="285">
        <v>31.725999999999999</v>
      </c>
      <c r="G46" s="32"/>
      <c r="H46" s="38"/>
    </row>
    <row r="47" s="2" customFormat="1" ht="16.8" customHeight="1">
      <c r="A47" s="32"/>
      <c r="B47" s="38"/>
      <c r="C47" s="280" t="s">
        <v>97</v>
      </c>
      <c r="D47" s="281" t="s">
        <v>98</v>
      </c>
      <c r="E47" s="282" t="s">
        <v>91</v>
      </c>
      <c r="F47" s="283">
        <v>31.725999999999999</v>
      </c>
      <c r="G47" s="32"/>
      <c r="H47" s="38"/>
    </row>
    <row r="48" s="2" customFormat="1" ht="16.8" customHeight="1">
      <c r="A48" s="32"/>
      <c r="B48" s="38"/>
      <c r="C48" s="284" t="s">
        <v>1</v>
      </c>
      <c r="D48" s="284" t="s">
        <v>277</v>
      </c>
      <c r="E48" s="17" t="s">
        <v>1</v>
      </c>
      <c r="F48" s="285">
        <v>0</v>
      </c>
      <c r="G48" s="32"/>
      <c r="H48" s="38"/>
    </row>
    <row r="49" s="2" customFormat="1" ht="16.8" customHeight="1">
      <c r="A49" s="32"/>
      <c r="B49" s="38"/>
      <c r="C49" s="284" t="s">
        <v>1</v>
      </c>
      <c r="D49" s="284" t="s">
        <v>278</v>
      </c>
      <c r="E49" s="17" t="s">
        <v>1</v>
      </c>
      <c r="F49" s="285">
        <v>59.645000000000003</v>
      </c>
      <c r="G49" s="32"/>
      <c r="H49" s="38"/>
    </row>
    <row r="50" s="2" customFormat="1" ht="16.8" customHeight="1">
      <c r="A50" s="32"/>
      <c r="B50" s="38"/>
      <c r="C50" s="284" t="s">
        <v>1</v>
      </c>
      <c r="D50" s="284" t="s">
        <v>279</v>
      </c>
      <c r="E50" s="17" t="s">
        <v>1</v>
      </c>
      <c r="F50" s="285">
        <v>0</v>
      </c>
      <c r="G50" s="32"/>
      <c r="H50" s="38"/>
    </row>
    <row r="51" s="2" customFormat="1" ht="16.8" customHeight="1">
      <c r="A51" s="32"/>
      <c r="B51" s="38"/>
      <c r="C51" s="284" t="s">
        <v>1</v>
      </c>
      <c r="D51" s="284" t="s">
        <v>280</v>
      </c>
      <c r="E51" s="17" t="s">
        <v>1</v>
      </c>
      <c r="F51" s="285">
        <v>-3</v>
      </c>
      <c r="G51" s="32"/>
      <c r="H51" s="38"/>
    </row>
    <row r="52" s="2" customFormat="1" ht="16.8" customHeight="1">
      <c r="A52" s="32"/>
      <c r="B52" s="38"/>
      <c r="C52" s="284" t="s">
        <v>1</v>
      </c>
      <c r="D52" s="284" t="s">
        <v>281</v>
      </c>
      <c r="E52" s="17" t="s">
        <v>1</v>
      </c>
      <c r="F52" s="285">
        <v>0</v>
      </c>
      <c r="G52" s="32"/>
      <c r="H52" s="38"/>
    </row>
    <row r="53" s="2" customFormat="1" ht="16.8" customHeight="1">
      <c r="A53" s="32"/>
      <c r="B53" s="38"/>
      <c r="C53" s="284" t="s">
        <v>1</v>
      </c>
      <c r="D53" s="284" t="s">
        <v>282</v>
      </c>
      <c r="E53" s="17" t="s">
        <v>1</v>
      </c>
      <c r="F53" s="285">
        <v>-18</v>
      </c>
      <c r="G53" s="32"/>
      <c r="H53" s="38"/>
    </row>
    <row r="54" s="2" customFormat="1" ht="16.8" customHeight="1">
      <c r="A54" s="32"/>
      <c r="B54" s="38"/>
      <c r="C54" s="284" t="s">
        <v>1</v>
      </c>
      <c r="D54" s="284" t="s">
        <v>283</v>
      </c>
      <c r="E54" s="17" t="s">
        <v>1</v>
      </c>
      <c r="F54" s="285">
        <v>0</v>
      </c>
      <c r="G54" s="32"/>
      <c r="H54" s="38"/>
    </row>
    <row r="55" s="2" customFormat="1" ht="16.8" customHeight="1">
      <c r="A55" s="32"/>
      <c r="B55" s="38"/>
      <c r="C55" s="284" t="s">
        <v>1</v>
      </c>
      <c r="D55" s="284" t="s">
        <v>162</v>
      </c>
      <c r="E55" s="17" t="s">
        <v>1</v>
      </c>
      <c r="F55" s="285">
        <v>0</v>
      </c>
      <c r="G55" s="32"/>
      <c r="H55" s="38"/>
    </row>
    <row r="56" s="2" customFormat="1" ht="16.8" customHeight="1">
      <c r="A56" s="32"/>
      <c r="B56" s="38"/>
      <c r="C56" s="284" t="s">
        <v>1</v>
      </c>
      <c r="D56" s="284" t="s">
        <v>284</v>
      </c>
      <c r="E56" s="17" t="s">
        <v>1</v>
      </c>
      <c r="F56" s="285">
        <v>-1.504</v>
      </c>
      <c r="G56" s="32"/>
      <c r="H56" s="38"/>
    </row>
    <row r="57" s="2" customFormat="1" ht="16.8" customHeight="1">
      <c r="A57" s="32"/>
      <c r="B57" s="38"/>
      <c r="C57" s="284" t="s">
        <v>1</v>
      </c>
      <c r="D57" s="284" t="s">
        <v>164</v>
      </c>
      <c r="E57" s="17" t="s">
        <v>1</v>
      </c>
      <c r="F57" s="285">
        <v>0</v>
      </c>
      <c r="G57" s="32"/>
      <c r="H57" s="38"/>
    </row>
    <row r="58" s="2" customFormat="1" ht="16.8" customHeight="1">
      <c r="A58" s="32"/>
      <c r="B58" s="38"/>
      <c r="C58" s="284" t="s">
        <v>1</v>
      </c>
      <c r="D58" s="284" t="s">
        <v>285</v>
      </c>
      <c r="E58" s="17" t="s">
        <v>1</v>
      </c>
      <c r="F58" s="285">
        <v>-3.2120000000000002</v>
      </c>
      <c r="G58" s="32"/>
      <c r="H58" s="38"/>
    </row>
    <row r="59" s="2" customFormat="1" ht="16.8" customHeight="1">
      <c r="A59" s="32"/>
      <c r="B59" s="38"/>
      <c r="C59" s="284" t="s">
        <v>1</v>
      </c>
      <c r="D59" s="284" t="s">
        <v>165</v>
      </c>
      <c r="E59" s="17" t="s">
        <v>1</v>
      </c>
      <c r="F59" s="285">
        <v>0</v>
      </c>
      <c r="G59" s="32"/>
      <c r="H59" s="38"/>
    </row>
    <row r="60" s="2" customFormat="1" ht="16.8" customHeight="1">
      <c r="A60" s="32"/>
      <c r="B60" s="38"/>
      <c r="C60" s="284" t="s">
        <v>1</v>
      </c>
      <c r="D60" s="284" t="s">
        <v>286</v>
      </c>
      <c r="E60" s="17" t="s">
        <v>1</v>
      </c>
      <c r="F60" s="285">
        <v>-0.59699999999999998</v>
      </c>
      <c r="G60" s="32"/>
      <c r="H60" s="38"/>
    </row>
    <row r="61" s="2" customFormat="1" ht="16.8" customHeight="1">
      <c r="A61" s="32"/>
      <c r="B61" s="38"/>
      <c r="C61" s="284" t="s">
        <v>1</v>
      </c>
      <c r="D61" s="284" t="s">
        <v>167</v>
      </c>
      <c r="E61" s="17" t="s">
        <v>1</v>
      </c>
      <c r="F61" s="285">
        <v>0</v>
      </c>
      <c r="G61" s="32"/>
      <c r="H61" s="38"/>
    </row>
    <row r="62" s="2" customFormat="1" ht="16.8" customHeight="1">
      <c r="A62" s="32"/>
      <c r="B62" s="38"/>
      <c r="C62" s="284" t="s">
        <v>1</v>
      </c>
      <c r="D62" s="284" t="s">
        <v>287</v>
      </c>
      <c r="E62" s="17" t="s">
        <v>1</v>
      </c>
      <c r="F62" s="285">
        <v>-1.6060000000000001</v>
      </c>
      <c r="G62" s="32"/>
      <c r="H62" s="38"/>
    </row>
    <row r="63" s="2" customFormat="1" ht="16.8" customHeight="1">
      <c r="A63" s="32"/>
      <c r="B63" s="38"/>
      <c r="C63" s="284" t="s">
        <v>97</v>
      </c>
      <c r="D63" s="284" t="s">
        <v>146</v>
      </c>
      <c r="E63" s="17" t="s">
        <v>1</v>
      </c>
      <c r="F63" s="285">
        <v>31.725999999999999</v>
      </c>
      <c r="G63" s="32"/>
      <c r="H63" s="38"/>
    </row>
    <row r="64" s="2" customFormat="1" ht="16.8" customHeight="1">
      <c r="A64" s="32"/>
      <c r="B64" s="38"/>
      <c r="C64" s="286" t="s">
        <v>763</v>
      </c>
      <c r="D64" s="32"/>
      <c r="E64" s="32"/>
      <c r="F64" s="32"/>
      <c r="G64" s="32"/>
      <c r="H64" s="38"/>
    </row>
    <row r="65" s="2" customFormat="1" ht="16.8" customHeight="1">
      <c r="A65" s="32"/>
      <c r="B65" s="38"/>
      <c r="C65" s="284" t="s">
        <v>272</v>
      </c>
      <c r="D65" s="284" t="s">
        <v>273</v>
      </c>
      <c r="E65" s="17" t="s">
        <v>91</v>
      </c>
      <c r="F65" s="285">
        <v>31.725999999999999</v>
      </c>
      <c r="G65" s="32"/>
      <c r="H65" s="38"/>
    </row>
    <row r="66" s="2" customFormat="1">
      <c r="A66" s="32"/>
      <c r="B66" s="38"/>
      <c r="C66" s="284" t="s">
        <v>224</v>
      </c>
      <c r="D66" s="284" t="s">
        <v>225</v>
      </c>
      <c r="E66" s="17" t="s">
        <v>91</v>
      </c>
      <c r="F66" s="285">
        <v>39.356000000000002</v>
      </c>
      <c r="G66" s="32"/>
      <c r="H66" s="38"/>
    </row>
    <row r="67" s="2" customFormat="1">
      <c r="A67" s="32"/>
      <c r="B67" s="38"/>
      <c r="C67" s="284" t="s">
        <v>245</v>
      </c>
      <c r="D67" s="284" t="s">
        <v>246</v>
      </c>
      <c r="E67" s="17" t="s">
        <v>247</v>
      </c>
      <c r="F67" s="285">
        <v>84.200999999999993</v>
      </c>
      <c r="G67" s="32"/>
      <c r="H67" s="38"/>
    </row>
    <row r="68" s="2" customFormat="1" ht="16.8" customHeight="1">
      <c r="A68" s="32"/>
      <c r="B68" s="38"/>
      <c r="C68" s="284" t="s">
        <v>241</v>
      </c>
      <c r="D68" s="284" t="s">
        <v>242</v>
      </c>
      <c r="E68" s="17" t="s">
        <v>91</v>
      </c>
      <c r="F68" s="285">
        <v>40.609999999999999</v>
      </c>
      <c r="G68" s="32"/>
      <c r="H68" s="38"/>
    </row>
    <row r="69" s="2" customFormat="1" ht="16.8" customHeight="1">
      <c r="A69" s="32"/>
      <c r="B69" s="38"/>
      <c r="C69" s="284" t="s">
        <v>266</v>
      </c>
      <c r="D69" s="284" t="s">
        <v>267</v>
      </c>
      <c r="E69" s="17" t="s">
        <v>247</v>
      </c>
      <c r="F69" s="285">
        <v>22.841999999999999</v>
      </c>
      <c r="G69" s="32"/>
      <c r="H69" s="38"/>
    </row>
    <row r="70" s="2" customFormat="1" ht="26.4" customHeight="1">
      <c r="A70" s="32"/>
      <c r="B70" s="38"/>
      <c r="C70" s="279" t="s">
        <v>82</v>
      </c>
      <c r="D70" s="279" t="s">
        <v>83</v>
      </c>
      <c r="E70" s="32"/>
      <c r="F70" s="32"/>
      <c r="G70" s="32"/>
      <c r="H70" s="38"/>
    </row>
    <row r="71" s="2" customFormat="1" ht="16.8" customHeight="1">
      <c r="A71" s="32"/>
      <c r="B71" s="38"/>
      <c r="C71" s="280" t="s">
        <v>497</v>
      </c>
      <c r="D71" s="281" t="s">
        <v>498</v>
      </c>
      <c r="E71" s="282" t="s">
        <v>91</v>
      </c>
      <c r="F71" s="283">
        <v>6.8440000000000003</v>
      </c>
      <c r="G71" s="32"/>
      <c r="H71" s="38"/>
    </row>
    <row r="72" s="2" customFormat="1">
      <c r="A72" s="32"/>
      <c r="B72" s="38"/>
      <c r="C72" s="284" t="s">
        <v>1</v>
      </c>
      <c r="D72" s="284" t="s">
        <v>510</v>
      </c>
      <c r="E72" s="17" t="s">
        <v>1</v>
      </c>
      <c r="F72" s="285">
        <v>0</v>
      </c>
      <c r="G72" s="32"/>
      <c r="H72" s="38"/>
    </row>
    <row r="73" s="2" customFormat="1" ht="16.8" customHeight="1">
      <c r="A73" s="32"/>
      <c r="B73" s="38"/>
      <c r="C73" s="284" t="s">
        <v>1</v>
      </c>
      <c r="D73" s="284" t="s">
        <v>511</v>
      </c>
      <c r="E73" s="17" t="s">
        <v>1</v>
      </c>
      <c r="F73" s="285">
        <v>5.6840000000000002</v>
      </c>
      <c r="G73" s="32"/>
      <c r="H73" s="38"/>
    </row>
    <row r="74" s="2" customFormat="1" ht="16.8" customHeight="1">
      <c r="A74" s="32"/>
      <c r="B74" s="38"/>
      <c r="C74" s="284" t="s">
        <v>1</v>
      </c>
      <c r="D74" s="284" t="s">
        <v>512</v>
      </c>
      <c r="E74" s="17" t="s">
        <v>1</v>
      </c>
      <c r="F74" s="285">
        <v>0</v>
      </c>
      <c r="G74" s="32"/>
      <c r="H74" s="38"/>
    </row>
    <row r="75" s="2" customFormat="1" ht="16.8" customHeight="1">
      <c r="A75" s="32"/>
      <c r="B75" s="38"/>
      <c r="C75" s="284" t="s">
        <v>1</v>
      </c>
      <c r="D75" s="284" t="s">
        <v>513</v>
      </c>
      <c r="E75" s="17" t="s">
        <v>1</v>
      </c>
      <c r="F75" s="285">
        <v>1.1599999999999999</v>
      </c>
      <c r="G75" s="32"/>
      <c r="H75" s="38"/>
    </row>
    <row r="76" s="2" customFormat="1" ht="16.8" customHeight="1">
      <c r="A76" s="32"/>
      <c r="B76" s="38"/>
      <c r="C76" s="284" t="s">
        <v>497</v>
      </c>
      <c r="D76" s="284" t="s">
        <v>146</v>
      </c>
      <c r="E76" s="17" t="s">
        <v>1</v>
      </c>
      <c r="F76" s="285">
        <v>6.8440000000000003</v>
      </c>
      <c r="G76" s="32"/>
      <c r="H76" s="38"/>
    </row>
    <row r="77" s="2" customFormat="1" ht="16.8" customHeight="1">
      <c r="A77" s="32"/>
      <c r="B77" s="38"/>
      <c r="C77" s="286" t="s">
        <v>763</v>
      </c>
      <c r="D77" s="32"/>
      <c r="E77" s="32"/>
      <c r="F77" s="32"/>
      <c r="G77" s="32"/>
      <c r="H77" s="38"/>
    </row>
    <row r="78" s="2" customFormat="1">
      <c r="A78" s="32"/>
      <c r="B78" s="38"/>
      <c r="C78" s="284" t="s">
        <v>507</v>
      </c>
      <c r="D78" s="284" t="s">
        <v>508</v>
      </c>
      <c r="E78" s="17" t="s">
        <v>91</v>
      </c>
      <c r="F78" s="285">
        <v>3.4220000000000002</v>
      </c>
      <c r="G78" s="32"/>
      <c r="H78" s="38"/>
    </row>
    <row r="79" s="2" customFormat="1">
      <c r="A79" s="32"/>
      <c r="B79" s="38"/>
      <c r="C79" s="284" t="s">
        <v>515</v>
      </c>
      <c r="D79" s="284" t="s">
        <v>516</v>
      </c>
      <c r="E79" s="17" t="s">
        <v>91</v>
      </c>
      <c r="F79" s="285">
        <v>3.0800000000000001</v>
      </c>
      <c r="G79" s="32"/>
      <c r="H79" s="38"/>
    </row>
    <row r="80" s="2" customFormat="1">
      <c r="A80" s="32"/>
      <c r="B80" s="38"/>
      <c r="C80" s="284" t="s">
        <v>519</v>
      </c>
      <c r="D80" s="284" t="s">
        <v>520</v>
      </c>
      <c r="E80" s="17" t="s">
        <v>91</v>
      </c>
      <c r="F80" s="285">
        <v>0.34200000000000003</v>
      </c>
      <c r="G80" s="32"/>
      <c r="H80" s="38"/>
    </row>
    <row r="81" s="2" customFormat="1">
      <c r="A81" s="32"/>
      <c r="B81" s="38"/>
      <c r="C81" s="284" t="s">
        <v>224</v>
      </c>
      <c r="D81" s="284" t="s">
        <v>225</v>
      </c>
      <c r="E81" s="17" t="s">
        <v>91</v>
      </c>
      <c r="F81" s="285">
        <v>5.6420000000000003</v>
      </c>
      <c r="G81" s="32"/>
      <c r="H81" s="38"/>
    </row>
    <row r="82" s="2" customFormat="1">
      <c r="A82" s="32"/>
      <c r="B82" s="38"/>
      <c r="C82" s="284" t="s">
        <v>236</v>
      </c>
      <c r="D82" s="284" t="s">
        <v>237</v>
      </c>
      <c r="E82" s="17" t="s">
        <v>91</v>
      </c>
      <c r="F82" s="285">
        <v>3.4220000000000002</v>
      </c>
      <c r="G82" s="32"/>
      <c r="H82" s="38"/>
    </row>
    <row r="83" s="2" customFormat="1">
      <c r="A83" s="32"/>
      <c r="B83" s="38"/>
      <c r="C83" s="284" t="s">
        <v>245</v>
      </c>
      <c r="D83" s="284" t="s">
        <v>246</v>
      </c>
      <c r="E83" s="17" t="s">
        <v>247</v>
      </c>
      <c r="F83" s="285">
        <v>7.1859999999999999</v>
      </c>
      <c r="G83" s="32"/>
      <c r="H83" s="38"/>
    </row>
    <row r="84" s="2" customFormat="1" ht="16.8" customHeight="1">
      <c r="A84" s="32"/>
      <c r="B84" s="38"/>
      <c r="C84" s="284" t="s">
        <v>241</v>
      </c>
      <c r="D84" s="284" t="s">
        <v>242</v>
      </c>
      <c r="E84" s="17" t="s">
        <v>91</v>
      </c>
      <c r="F84" s="285">
        <v>6.8440000000000003</v>
      </c>
      <c r="G84" s="32"/>
      <c r="H84" s="38"/>
    </row>
    <row r="85" s="2" customFormat="1" ht="16.8" customHeight="1">
      <c r="A85" s="32"/>
      <c r="B85" s="38"/>
      <c r="C85" s="284" t="s">
        <v>272</v>
      </c>
      <c r="D85" s="284" t="s">
        <v>273</v>
      </c>
      <c r="E85" s="17" t="s">
        <v>91</v>
      </c>
      <c r="F85" s="285">
        <v>4.6239999999999997</v>
      </c>
      <c r="G85" s="32"/>
      <c r="H85" s="38"/>
    </row>
    <row r="86" s="2" customFormat="1" ht="7.44" customHeight="1">
      <c r="A86" s="32"/>
      <c r="B86" s="164"/>
      <c r="C86" s="165"/>
      <c r="D86" s="165"/>
      <c r="E86" s="165"/>
      <c r="F86" s="165"/>
      <c r="G86" s="165"/>
      <c r="H86" s="38"/>
    </row>
    <row r="87" s="2" customFormat="1">
      <c r="A87" s="32"/>
      <c r="B87" s="32"/>
      <c r="C87" s="32"/>
      <c r="D87" s="32"/>
      <c r="E87" s="32"/>
      <c r="F87" s="32"/>
      <c r="G87" s="32"/>
      <c r="H87" s="32"/>
    </row>
  </sheetData>
  <sheetProtection sheet="1" formatColumns="0" formatRows="0" objects="1" scenarios="1" spinCount="100000" saltValue="jMhEkfEUiamWLGgekkX6f4sOIll9sKGVGppIX2A3EznYRVLXojAauAQE49yOiWT6lR1GDyOw0bp8GHkP0IGM8A==" hashValue="57YbeKZ1uKDUArboWCZe0Lgm+d0nlqz1MAtmoLLSONVAPxHYG99o3B8JAfjJ6orVT03873ssjgcMAyQRv4X9yA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Kučera Marek</dc:creator>
  <cp:lastModifiedBy>Kučera Marek</cp:lastModifiedBy>
  <dcterms:created xsi:type="dcterms:W3CDTF">2025-11-24T09:29:38Z</dcterms:created>
  <dcterms:modified xsi:type="dcterms:W3CDTF">2025-11-24T09:29:41Z</dcterms:modified>
</cp:coreProperties>
</file>